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9090" windowHeight="2310" activeTab="0"/>
  </bookViews>
  <sheets>
    <sheet name="EMPRETECNO" sheetId="1" r:id="rId1"/>
  </sheets>
  <definedNames>
    <definedName name="_xlnm._FilterDatabase" localSheetId="0" hidden="1">'EMPRETECNO'!$A$5:$K$94</definedName>
    <definedName name="_xlnm.Print_Titles" localSheetId="0">'EMPRETECNO'!$1:$5</definedName>
  </definedNames>
  <calcPr fullCalcOnLoad="1"/>
</workbook>
</file>

<file path=xl/sharedStrings.xml><?xml version="1.0" encoding="utf-8"?>
<sst xmlns="http://schemas.openxmlformats.org/spreadsheetml/2006/main" count="461" uniqueCount="266">
  <si>
    <t>Tipo de Procedimiento</t>
  </si>
  <si>
    <t>Breve Descripción</t>
  </si>
  <si>
    <t>Proveedor</t>
  </si>
  <si>
    <t>Monto</t>
  </si>
  <si>
    <t>Preadjudicación</t>
  </si>
  <si>
    <t>Observaciones</t>
  </si>
  <si>
    <t>Fecha Aprobacion Adjudicación</t>
  </si>
  <si>
    <t>Beneficiario</t>
  </si>
  <si>
    <t>Fecha de Aprobacion</t>
  </si>
  <si>
    <t>Monto Estimado en $</t>
  </si>
  <si>
    <t xml:space="preserve">N° Proyecto </t>
  </si>
  <si>
    <t>ME-2021-14557627-APN-FONARSEC#ANPIDTYI</t>
  </si>
  <si>
    <t>ME-2021-41707928-APN-DNFONARSEC#ANPIDTYI</t>
  </si>
  <si>
    <t>AP BIOTECH SRL</t>
  </si>
  <si>
    <t>Material plástico descartable.</t>
  </si>
  <si>
    <t>ONCOLIQ SAS</t>
  </si>
  <si>
    <t>Ines DIAZ BESSONE</t>
  </si>
  <si>
    <t>Tema de consultoría:-Recurso Humano
Adicional - Responsable de análisis de datos y
generación de algoritmos</t>
  </si>
  <si>
    <t>Duracion hasta fin del proyecto - Sueldo bruto inicial $ 540.000.-</t>
  </si>
  <si>
    <t>CP Nº 01/2023 ( SIN IVA INCLUIDO )</t>
  </si>
  <si>
    <t>2 Kits x 250 columnas de extracción de miARNs Macherey-Nagel</t>
  </si>
  <si>
    <t>Compra Directa ( no incuye IVA )</t>
  </si>
  <si>
    <t>TECNOLAB S.A</t>
  </si>
  <si>
    <t>BIOCIENTIFICA S.A</t>
  </si>
  <si>
    <t>Insumos plásticos para real time PCR</t>
  </si>
  <si>
    <t>CP Nº 04/2023 - No Incluye IVA</t>
  </si>
  <si>
    <t>Ultrafreezer RIGHI 500-86LV</t>
  </si>
  <si>
    <t>Ultraequip S.A</t>
  </si>
  <si>
    <t>CP Nº 05/2023 - No Incluye IVA</t>
  </si>
  <si>
    <t>CD Nº06/2023</t>
  </si>
  <si>
    <t>Secuenciación de miRNAs para descubrimiento de nuevos biomarcadores (renal y vejiga)</t>
  </si>
  <si>
    <t>GENOHUB INC</t>
  </si>
  <si>
    <t>FECUNDIS SA</t>
  </si>
  <si>
    <t>CARL ZEISS</t>
  </si>
  <si>
    <t>CD Nº01/2023 - en USD - CIP</t>
  </si>
  <si>
    <t>Espectrofluorímetro marca Jasco modelo FP-8250, CAT. N° 7184-J002AV con soporte para cubetas termostatizable por peltie</t>
  </si>
  <si>
    <t>JASCO INC,</t>
  </si>
  <si>
    <t>Compra Directa Nº 02/23</t>
  </si>
  <si>
    <t>Contratación Simple</t>
  </si>
  <si>
    <t>Responsable de ensayos de seguridad</t>
  </si>
  <si>
    <t>Natalia Oscoz Susino</t>
  </si>
  <si>
    <t>Contratación Simple (Período de contratación hasta Final de Proyecto y/o
Disponibilidad de fondos de subsidio ) - Primer sueldo $ 1,.100.000.-</t>
  </si>
  <si>
    <t xml:space="preserve">Tema de consultoría:-Recurso Humano Adicional – Responsable de ensayos de Preclínicos- </t>
  </si>
  <si>
    <t>Olinda Brisky</t>
  </si>
  <si>
    <t>Contratación Simple (Período de contratación hasta Final de Proyecto - $  )</t>
  </si>
  <si>
    <t>Microscopio Binocular para laboratorio con fototubo marca Carl Zeiss, modelo AXIO VERT 5, con accesorios completo</t>
  </si>
  <si>
    <t>BIOTALIFE SKIN SA</t>
  </si>
  <si>
    <t>Servicio de secuenciación de ADN para la detección de especies en muestras de piel</t>
  </si>
  <si>
    <t>Héritas SA</t>
  </si>
  <si>
    <t>CD Nº 01/2023 - NO INCLUYE IVA</t>
  </si>
  <si>
    <t>Servicio de Análisis y Resguardo de la Propiedad Intelectual</t>
  </si>
  <si>
    <t>TERA SRL</t>
  </si>
  <si>
    <t>CD Nº 02/2023 - NO INCLUYE IVA</t>
  </si>
  <si>
    <t>NOT LENOVO Thinkbook, y Server – Storage</t>
  </si>
  <si>
    <t>MATRIX COMPUTACIÓN  De Szwarc Martin Javier</t>
  </si>
  <si>
    <t>CP Nº 01/2023 - No Incluye IVA</t>
  </si>
  <si>
    <t>1- Diseño de ensayo clínico.</t>
  </si>
  <si>
    <t>CD Nº 03/2023 - No Incluye IVA</t>
  </si>
  <si>
    <t>CODAC S.R.L.</t>
  </si>
  <si>
    <t>2 - Producción a escala piloto kits anti acné;</t>
  </si>
  <si>
    <t>3 - Encapsulado de prebióticos.</t>
  </si>
  <si>
    <t>Estudio dermatológico del kit anti-acné de uso
cosmético</t>
  </si>
  <si>
    <t>ABOUT CLAIM S.R.L</t>
  </si>
  <si>
    <t>05/12/2024    19/02/2024</t>
  </si>
  <si>
    <t>Servicio de procesamiento y obtención de material genómico y acondicionamiento, para el envío de las muestras, para su secuenciación,</t>
  </si>
  <si>
    <t>FUND. INVESTIGAR</t>
  </si>
  <si>
    <t>CD Nº 02/2024 ( No incluye IVA )</t>
  </si>
  <si>
    <t>TREBE BIOTECH SRL</t>
  </si>
  <si>
    <t>Asesoramiento para adopción de GMP.</t>
  </si>
  <si>
    <t>Gabriela Steeman – SGI consultora BPFV</t>
  </si>
  <si>
    <t>CP Nº 04/2023 ( NO INCLUYE IVA )</t>
  </si>
  <si>
    <t>ERISEA SA</t>
  </si>
  <si>
    <t>Delta Hydronics HydroMarine Heat Pump - 3T Capacity . Carrier Comfort Heat Pump . Titanium Tube in Shell HEX, SCH80 PVC Schell 460V/3PH 60Hz, unit will run at 5/6 performance with 380v/50Hz power</t>
  </si>
  <si>
    <t>Delta
Hydronics,
LLC</t>
  </si>
  <si>
    <t>CD Nº01/2023 - Precio CIF</t>
  </si>
  <si>
    <t>USD 79.740</t>
  </si>
  <si>
    <t>Sistema Completo de Control de Procesos para la Acuicultura Pacific Main</t>
  </si>
  <si>
    <t>BLUE VENTURES HOLDING S.A.</t>
  </si>
  <si>
    <t>CP Nº02/2023 - Precio CIP</t>
  </si>
  <si>
    <t>Servicio de Automatización y Control y Servicio de Ingeniería acuícola</t>
  </si>
  <si>
    <t>LEIVA ANDRES RAYMUNDO
(Electriumph Ingenieria Eléctrica)</t>
  </si>
  <si>
    <t>CP Nº03/2023 - NO INCLUYE IVA</t>
  </si>
  <si>
    <t>15 Bines Plásticos Cerrados Apilables.</t>
  </si>
  <si>
    <t>INDUSOL S.A</t>
  </si>
  <si>
    <t>CP Nº04/2023 - NO INCLUYE IVA</t>
  </si>
  <si>
    <t>Bombas vulcanos y Bombas centrífugas.</t>
  </si>
  <si>
    <t>CP Nº05/2023 - NO INCLUYE IVA</t>
  </si>
  <si>
    <t xml:space="preserve"> GENESIO JULIO ALBERTO</t>
  </si>
  <si>
    <t>Film laminado de PVC color ámbar con Polietileno de sellado permanente.</t>
  </si>
  <si>
    <t>Klockner Pentaplast de
Argentina S.A.</t>
  </si>
  <si>
    <t>CP Nº01/2024 - NO INCLUYE IVA</t>
  </si>
  <si>
    <t>RadBioSAS</t>
  </si>
  <si>
    <t>Tema de consultoría:Desarrollo de proceso de producción piloto de Brecept
Duración: 15 meses</t>
  </si>
  <si>
    <t>Chem Partner
Co, Ltd</t>
  </si>
  <si>
    <t>Selección Directa de firma consultora</t>
  </si>
  <si>
    <t xml:space="preserve">Eureka Nanobioengineering S.A.  </t>
  </si>
  <si>
    <t>Incubadora shaker con agitación orbital Ecotron, con sistema de refrigeración integrado.</t>
  </si>
  <si>
    <t>Lobov y CIA S.A</t>
  </si>
  <si>
    <t>CP Nº  01/2024 ( NO INCLUYE IVA )</t>
  </si>
  <si>
    <t>Tema de consultoría:Diseño de Marca e imagen Institucional. Lic. Julián Balangero
Duración 4 meses</t>
  </si>
  <si>
    <t>Eureka
Nanobioengineering</t>
  </si>
  <si>
    <t>Duración: 4 meses  Sueldo Total : $ 4.000.000,00.-</t>
  </si>
  <si>
    <t>LIMAY BIO S.A</t>
  </si>
  <si>
    <t>Autoclave semi automático 24 lts.</t>
  </si>
  <si>
    <t>ONE LAB SOLUTIONS S.A</t>
  </si>
  <si>
    <t>Ultra freezer CryoCube F101h, 101Litros.</t>
  </si>
  <si>
    <t>Espectrofotómetro. Modelo UV-1200.</t>
  </si>
  <si>
    <t>Incubadora refrigerada con control de temperatura inteligente.</t>
  </si>
  <si>
    <t>Balanza analítica Sartorius Entris II.</t>
  </si>
  <si>
    <t>Cabina de seguridad biológica, Clase II tipo A2.</t>
  </si>
  <si>
    <t>Rotor angular con tapa para 24 tubos de 1.5/2 ml, Modelo RV600, para Centrifugas.</t>
  </si>
  <si>
    <t xml:space="preserve">WarmStart LAMP 2X Master Mix+U 1.25 ml x 5 (Cant. 2).
</t>
  </si>
  <si>
    <t>MIGLIORE LACLAUSTRA S.R.L.</t>
  </si>
  <si>
    <t>Luna Universal Probe One-Step (Cant. 4).</t>
  </si>
  <si>
    <t xml:space="preserve">EnGenLba Cas12a (Cpf1) 70uL 80 reacciones (Cant. 67).
</t>
  </si>
  <si>
    <t xml:space="preserve">Bst2.0 WarmStartDNA Polymerase 200 uL (Cant.1).
</t>
  </si>
  <si>
    <t>RNase Inhibitor, Murine 375uL (Cant.1).</t>
  </si>
  <si>
    <t xml:space="preserve">Prime Luna® Probe One-Step RT-qPCR Mix with (Cant.1).
</t>
  </si>
  <si>
    <t xml:space="preserve">BL21UDG(DE3) Competent E. Coli. ( Cant.1 ).
</t>
  </si>
  <si>
    <t>Amylose Resin 15 Ml. (Cant.1).</t>
  </si>
  <si>
    <t>MIOTA AEROSPACE SAS</t>
  </si>
  <si>
    <t>Lanzamiento de satélite 1U a órbita SSO</t>
  </si>
  <si>
    <t>Exolaunch GmbH</t>
  </si>
  <si>
    <t xml:space="preserve">CP 01/2023 </t>
  </si>
  <si>
    <t>Equipamiento tecnológico</t>
  </si>
  <si>
    <t>CORUSCANT SA</t>
  </si>
  <si>
    <t xml:space="preserve">CP 02/2023 - No incluye IVA </t>
  </si>
  <si>
    <t>Desarrollo de software especializado</t>
  </si>
  <si>
    <t>SECURBASE TECH SA</t>
  </si>
  <si>
    <t xml:space="preserve">CP 03/2023 - No incluye IVA </t>
  </si>
  <si>
    <t>INFIRA SA</t>
  </si>
  <si>
    <t>Servicios de estabilización de 10 líneas transgénicas de arroz durante 1 generación con materiales seleccionados por Infira
Las actividades incluyen: Siembra de líneas PCR positivas T1 y líneas de control Cosecha de semillas T2</t>
  </si>
  <si>
    <t>INSTITUTO DE AGROBIOTECNOLOGIA ROSARIO SA</t>
  </si>
  <si>
    <t>Flujo laminar vertical BBC-DDC</t>
  </si>
  <si>
    <t>ZELIAN S.A</t>
  </si>
  <si>
    <t>Comparación de Precios ( NO INCLUYE IVA )</t>
  </si>
  <si>
    <t>Autoclave vertical de mesa semiautomática</t>
  </si>
  <si>
    <t>Cuba horizontal para electroforesis</t>
  </si>
  <si>
    <t>Agitador magnético con calefacción</t>
  </si>
  <si>
    <t>Tema de consultoría:-Recurso Humano
Adicional . Analista Técnico y de Negocios.          Modalidad de Contratación: Relación de
Dependencia
Duración Hasta Final de Proyecto</t>
  </si>
  <si>
    <t xml:space="preserve"> ING. THEILER NATALIA BELEN</t>
  </si>
  <si>
    <t xml:space="preserve">Contratación Simple: RRHH </t>
  </si>
  <si>
    <t>Servicio de transformación genética de soja con el objetivo de obtener eventos transgénicos. Se realizarán 3 experimentos de transformación, con el fin de obtener 10 eventos transgénicos independientes con cada una de las construcciones genéticas de Interés. Se trabajará con 2 construcciones moleculares.Servicio de transformación genética de alfalfa con el objetivo de obtener eventos transgénicos. Se realizarán 4 experimentos de transformación con cada una de las construcciones genéticas de interés, con el fin de obtener 10 eventos transgénicos independientes en cada caso. Se trabajará con 2 construcciones moleculares,</t>
  </si>
  <si>
    <t>DHARMA BIOSCIENCE S.A</t>
  </si>
  <si>
    <t>Tema de consultoría: Recurso Humano
Adicional. Desarrollo formulación y vehiculización de
un cocktail de miRNAs para el tratamiento de la artrosis de rodilla
Duración: Finalización del Proyecto.</t>
  </si>
  <si>
    <t>Lic. Patricia Noemi Gutiérrez</t>
  </si>
  <si>
    <t>Duración: Hasta 24 meses ( Sueldo incial $ 750.000,00 )</t>
  </si>
  <si>
    <t>23/022024</t>
  </si>
  <si>
    <t>ERGO BIOSCIENCE SAS</t>
  </si>
  <si>
    <t>Bioreactor de laboratorio</t>
  </si>
  <si>
    <t>INBOX Technology SAS</t>
  </si>
  <si>
    <t>CD Nº 01/2023 - precio DDP - NO incluye IVA</t>
  </si>
  <si>
    <t>Medios de cultivo para fermentación</t>
  </si>
  <si>
    <t>One Lab Solutions
S.A.</t>
  </si>
  <si>
    <t>CP Nº01/2024 - NO incluye IVA</t>
  </si>
  <si>
    <t xml:space="preserve"> MYCORIUM BIOTECH SA</t>
  </si>
  <si>
    <t>Contratacion simple</t>
  </si>
  <si>
    <t>Responsable en producción de Materiales</t>
  </si>
  <si>
    <t>Sofia Perdomo</t>
  </si>
  <si>
    <t>Nº 02/2023 RRHH Sueldo inicial bruto $ 375.000,00.-</t>
  </si>
  <si>
    <t>Responsable de obtención de variantes
genéticas</t>
  </si>
  <si>
    <t>Alejo Casal</t>
  </si>
  <si>
    <t>Nº 01/2023 RRHH Sueldo inicial bruto $ 520.000,00.-</t>
  </si>
  <si>
    <t>Comparacion de Precios</t>
  </si>
  <si>
    <t>Espectrómetro FT-IR con Accesorio ATR</t>
  </si>
  <si>
    <t>SHIMADZU LATIN AMERICA S.A.</t>
  </si>
  <si>
    <t>CP Nº 01/2023 - Precio CIF</t>
  </si>
  <si>
    <t xml:space="preserve">Responsable de incrementar Cualidades técnicas del Biomaterial
</t>
  </si>
  <si>
    <t>Francisco Cortes</t>
  </si>
  <si>
    <t>Nº 0132023 RRHH Sueldo inicial bruto $ 285.000,00.-</t>
  </si>
  <si>
    <t>Minitron con refrigeración, con orbita 25 mm y Sticky Stuff</t>
  </si>
  <si>
    <t>LOBOV &amp; CIA SA (INFORS AG)</t>
  </si>
  <si>
    <t>CD Nº 02/2023 - Precio CIP - FRANCOS SUIZOS CHF</t>
  </si>
  <si>
    <t>Asesoría legal para Transferencia Tecnológica.</t>
  </si>
  <si>
    <t>TANOIRA CASSAGNE SOCIEDAD CIVIL</t>
  </si>
  <si>
    <t>Contratación Simple N° 01/2023</t>
  </si>
  <si>
    <t>DETxMOL S.A.</t>
  </si>
  <si>
    <t>EQL-01117 Flujo Laminar vertical</t>
  </si>
  <si>
    <t>CP Nº 01/2023 SIN IVA INCLUIDO</t>
  </si>
  <si>
    <t>Liofilizador MODELO PH10-GMP.</t>
  </si>
  <si>
    <t>Tukson Liofilización</t>
  </si>
  <si>
    <t>CP Nº 01/2024 SIN IVA INCLUIDO</t>
  </si>
  <si>
    <t>IMMUNALGIA THERAPEUTICS</t>
  </si>
  <si>
    <t>Contratación de CRO para estudio de Fase 2/3 para evaluar la seguridad y eficacia del oligonucleótido IMT-504 en pacientes de síndrome de dolor regional complejo.</t>
  </si>
  <si>
    <t>NOBELTRI S.R.L.</t>
  </si>
  <si>
    <t>CD Nº 01/2024 ( NO INCLUYE IVA )</t>
  </si>
  <si>
    <t>RF INDUSTRIAL SAS</t>
  </si>
  <si>
    <t>Set de componentes para armado de módulos
electrónicos y KIT de Insumos para router CNC, incluye fresas,lubricantes, brocas, limas, etc.</t>
  </si>
  <si>
    <t>KEA DESIGN SRL</t>
  </si>
  <si>
    <t>Pick and place - Proto Place S - Modelo:ZB3245TSS</t>
  </si>
  <si>
    <t>Melero Roberto
Leandro Carlos (STI
Ingeniería)</t>
  </si>
  <si>
    <t>CP Nº 02/2023  (SIN IVA INCLUIDO )</t>
  </si>
  <si>
    <t>Ingeniero encargado de la producción</t>
  </si>
  <si>
    <t>Tomás Agustín Pentácolo</t>
  </si>
  <si>
    <t>CS Nº 02/2023 (contratación x 12 meses)</t>
  </si>
  <si>
    <t>Encargado de Aseguramiento de Calidad</t>
  </si>
  <si>
    <t>Francisco Martinez Rey</t>
  </si>
  <si>
    <t>CS Nº 01/2023 (contratación x 12 meses)</t>
  </si>
  <si>
    <t>PROGRAMADOR</t>
  </si>
  <si>
    <t>CARLOS CONRADO AMBROSIO</t>
  </si>
  <si>
    <t>CS Nº 04/2023 (contratación x 12 meses)</t>
  </si>
  <si>
    <t>ENCARGADO DE LA INFRAESTRUCTURA DE LOS
SERVIDORES</t>
  </si>
  <si>
    <t>LUCIANO GABRIEL ROTTOLLI</t>
  </si>
  <si>
    <t>CS Nº 05/2023 (contratación x 12 meses)</t>
  </si>
  <si>
    <t>Ingeniero encargado de la investigación y desarrollo de nuevos productos.</t>
  </si>
  <si>
    <t>Ramiro Alarcón Lasagno</t>
  </si>
  <si>
    <t>CS Nº 03/2023 (contratación x 12 meses)</t>
  </si>
  <si>
    <t>Encargado de departamento Comercial.</t>
  </si>
  <si>
    <t>Walter Ezequiel Puig</t>
  </si>
  <si>
    <t>CS Nº 06/2023 (contratación x 12 meses)</t>
  </si>
  <si>
    <t>WOHR
RUBEN ALBERTO</t>
  </si>
  <si>
    <t>Desarrollo de Ensayos de Actividad
Enzimático</t>
  </si>
  <si>
    <t>Jesica Soledad Flores</t>
  </si>
  <si>
    <t>Duración 6 meses</t>
  </si>
  <si>
    <t>TIENDA ARGENTINA SRL</t>
  </si>
  <si>
    <t>Lote de componentes y materiales electrónicos y
Kit de insumos para Router CNC.</t>
  </si>
  <si>
    <t>Melero Roberto Leando Carlos</t>
  </si>
  <si>
    <t>Protomat S63 450W y línea de equipamiento para producción
de circuitos electrónicos.</t>
  </si>
  <si>
    <t>Tema de consultoría:-Recurso Humano
Adicional - Ingeniero electrónico especializado en desarrollo de hardware.</t>
  </si>
  <si>
    <t>Matias Perezlindo</t>
  </si>
  <si>
    <t>Duracion hasta 6 meses - Sueldo bruto inicial 5 de $ 367.000,00 y 1 de $
365.000,00</t>
  </si>
  <si>
    <t xml:space="preserve">Tema de consultoría: Encargado de Desarrollo de Software </t>
  </si>
  <si>
    <t>NICOLAS SENGER</t>
  </si>
  <si>
    <t>APOLO BIOTECH SAS</t>
  </si>
  <si>
    <t xml:space="preserve">Tres (3) unidades de:
Frasco schott de 500cm3 con tapa GL80, la cual
dispone:
- Agitador con motor de 20W de potencia, 3 impulsores rushtong, sello mecánico carbón cerámica. Control de velocidad de agitación variable de 100 a 1000 RMP.
- Control de temperatura por calentamiento con
manta térmica de silicona.
- Bafle para impedir la formación de vortice
durante la agitación.
- Puerto de inoculación por membrana.
- Venteo por tubo de 6,35mm de diámetro.
- Pescante de 6,35mm de diámetro.
- Sparger (burbujeador) tipo ring, de 3,5mm de
diámetro, con 5 agujeros de diámetro 0.7mm
</t>
  </si>
  <si>
    <t>Alejandro Ferreyra (SINETPRO)</t>
  </si>
  <si>
    <t>CP 03/2023 - NO INCLUYE IVA</t>
  </si>
  <si>
    <t>Dos (2) Containers laboratorios de 12 m HC
unidos.</t>
  </si>
  <si>
    <t>M.I.Rental de María Imaz</t>
  </si>
  <si>
    <t>CP 02/2023 - NO INCLUYE IVA</t>
  </si>
  <si>
    <t>PANARUM S.AS.</t>
  </si>
  <si>
    <t>1 - Ensayo de citotoxicidad in vitro.</t>
  </si>
  <si>
    <t>Centro de Medicina
Comparada – ICIVET
(UNL – CONICET)</t>
  </si>
  <si>
    <t>CD Nº 01-2023 - IVA exento</t>
  </si>
  <si>
    <t xml:space="preserve">2 - Evaluación mediante ELISA del pasaje transepitelial paracelular de moléculas biológicas
</t>
  </si>
  <si>
    <t>Seguimiento y gestión de solicitud de patente de invención en Unión Europea, seguimiento y gestión de solicitud de patente de invención
en República Popular China, seguimiento y gestión de solicitud de patente de invención en Estados Unidos de América.</t>
  </si>
  <si>
    <t>TCA TANORIA CASSAGNE</t>
  </si>
  <si>
    <t>CD Nº 02-2023 - IVA NO INCLUIDO</t>
  </si>
  <si>
    <t>Equipo de Filtración Tangencial.</t>
  </si>
  <si>
    <t>MERCK S.A</t>
  </si>
  <si>
    <t>24//11/2023</t>
  </si>
  <si>
    <t>CD Nº 04-2023 - IVA NO INCLUIDO</t>
  </si>
  <si>
    <t>Equipo de Agua Purificada.</t>
  </si>
  <si>
    <t>Cassettes de filtración tangencial y Resina de Intercambio Iónico</t>
  </si>
  <si>
    <t>Servicio de Auditoria de garantia de calidad farmacèutica.</t>
  </si>
  <si>
    <t>N&amp;D Auditoría Regulatoria e Industrial.</t>
  </si>
  <si>
    <t>CD Nº 05-2023 - IVA NO INCLUIDO</t>
  </si>
  <si>
    <t>Due Diligence</t>
  </si>
  <si>
    <t>Sendoya &amp;
Asociados</t>
  </si>
  <si>
    <t>CD Nº 03-2023 - IVA NO INCLUIDO</t>
  </si>
  <si>
    <t>Servicio de Seguridad Informática y Financiera</t>
  </si>
  <si>
    <t>Global Flow S.A.</t>
  </si>
  <si>
    <r>
      <t xml:space="preserve">09/02/2024 </t>
    </r>
    <r>
      <rPr>
        <b/>
        <sz val="10"/>
        <rFont val="Arial"/>
        <family val="2"/>
      </rPr>
      <t>23/02/2024</t>
    </r>
  </si>
  <si>
    <t>CP Nº 01/2024 - NO INCLUYE IVA</t>
  </si>
  <si>
    <t>PROCEDIMIENTOS EMPRETECNO</t>
  </si>
  <si>
    <t>U$S</t>
  </si>
  <si>
    <t>$</t>
  </si>
  <si>
    <t>CHF</t>
  </si>
  <si>
    <t>1.650,00,-</t>
  </si>
  <si>
    <t>5,054,00,-</t>
  </si>
  <si>
    <t>10.788,32,-</t>
  </si>
  <si>
    <t>113.652,82,-</t>
  </si>
  <si>
    <r>
      <t xml:space="preserve">CD Nº 04/2023 - BAJA - CD Nº 03/2024 </t>
    </r>
    <r>
      <rPr>
        <b/>
        <sz val="10"/>
        <rFont val="Arial"/>
        <family val="2"/>
      </rPr>
      <t xml:space="preserve">NUEVA </t>
    </r>
    <r>
      <rPr>
        <sz val="10"/>
        <rFont val="Arial"/>
        <family val="2"/>
      </rPr>
      <t>(No Incluye IVA )</t>
    </r>
  </si>
  <si>
    <t>Selección de Consultor</t>
  </si>
  <si>
    <t>Compra Directa</t>
  </si>
  <si>
    <t>Selección Directa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</si>
</sst>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2C0A]dddd\,\ dd&quot; de &quot;mmmm&quot; de &quot;yyyy"/>
    <numFmt numFmtId="169" formatCode="#,##0.0"/>
    <numFmt numFmtId="170" formatCode="dd/mm/yy;@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dd/mm/yyyy;@"/>
    <numFmt numFmtId="178" formatCode="mmm\-yyyy"/>
    <numFmt numFmtId="179" formatCode="#,##0.000"/>
    <numFmt numFmtId="180" formatCode="&quot;$&quot;\ #,##0.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CG Times"/>
      <family val="1"/>
    </font>
    <font>
      <b/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Alignment="1">
      <alignment/>
    </xf>
    <xf numFmtId="4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6" fillId="0" borderId="0" xfId="0" applyNumberFormat="1" applyFont="1" applyAlignment="1">
      <alignment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5" fillId="0" borderId="11" xfId="0" applyNumberFormat="1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14" fontId="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" fontId="0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justify" vertical="center" wrapText="1"/>
    </xf>
    <xf numFmtId="4" fontId="48" fillId="0" borderId="0" xfId="0" applyNumberFormat="1" applyFont="1" applyAlignment="1">
      <alignment vertical="center" wrapText="1"/>
    </xf>
    <xf numFmtId="0" fontId="49" fillId="0" borderId="0" xfId="0" applyFont="1" applyAlignment="1">
      <alignment/>
    </xf>
    <xf numFmtId="0" fontId="9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justify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95"/>
  <sheetViews>
    <sheetView tabSelected="1"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87" sqref="D87"/>
    </sheetView>
  </sheetViews>
  <sheetFormatPr defaultColWidth="11.421875" defaultRowHeight="12.75"/>
  <cols>
    <col min="1" max="1" width="13.7109375" style="2" customWidth="1"/>
    <col min="2" max="2" width="23.00390625" style="2" customWidth="1"/>
    <col min="3" max="3" width="25.7109375" style="2" customWidth="1"/>
    <col min="4" max="4" width="70.421875" style="2" customWidth="1"/>
    <col min="5" max="5" width="20.8515625" style="2" customWidth="1"/>
    <col min="6" max="6" width="17.421875" style="2" customWidth="1"/>
    <col min="7" max="7" width="25.7109375" style="14" customWidth="1"/>
    <col min="8" max="8" width="16.57421875" style="19" customWidth="1"/>
    <col min="9" max="9" width="26.8515625" style="20" customWidth="1"/>
    <col min="10" max="10" width="12.57421875" style="20" customWidth="1"/>
    <col min="11" max="11" width="17.28125" style="12" customWidth="1"/>
    <col min="12" max="16384" width="11.421875" style="2" customWidth="1"/>
  </cols>
  <sheetData>
    <row r="1" spans="1:11" ht="15.75">
      <c r="A1" s="4" t="s">
        <v>254</v>
      </c>
      <c r="B1" s="4"/>
      <c r="C1" s="4"/>
      <c r="D1" s="4"/>
      <c r="F1" s="1"/>
      <c r="G1" s="37"/>
      <c r="H1" s="18"/>
      <c r="I1" s="28"/>
      <c r="J1" s="28"/>
      <c r="K1" s="1"/>
    </row>
    <row r="2" spans="1:11" ht="15.75">
      <c r="A2" s="4"/>
      <c r="B2" s="4"/>
      <c r="C2" s="4"/>
      <c r="D2" s="4"/>
      <c r="F2" s="1"/>
      <c r="G2" s="37"/>
      <c r="H2" s="18"/>
      <c r="I2" s="28"/>
      <c r="J2" s="28"/>
      <c r="K2" s="1"/>
    </row>
    <row r="3" spans="6:8" ht="12.75">
      <c r="F3" s="1"/>
      <c r="G3" s="15"/>
      <c r="H3" s="18"/>
    </row>
    <row r="4" spans="1:11" ht="12.75" customHeight="1">
      <c r="A4" s="5"/>
      <c r="B4" s="5"/>
      <c r="C4" s="5"/>
      <c r="D4" s="29"/>
      <c r="E4" s="5"/>
      <c r="F4" s="3"/>
      <c r="G4" s="13"/>
      <c r="H4" s="67" t="s">
        <v>4</v>
      </c>
      <c r="I4" s="68"/>
      <c r="J4" s="68"/>
      <c r="K4" s="69"/>
    </row>
    <row r="5" spans="1:11" ht="25.5">
      <c r="A5" s="26" t="s">
        <v>10</v>
      </c>
      <c r="B5" s="6" t="s">
        <v>7</v>
      </c>
      <c r="C5" s="6" t="s">
        <v>0</v>
      </c>
      <c r="D5" s="6" t="s">
        <v>1</v>
      </c>
      <c r="E5" s="6" t="s">
        <v>9</v>
      </c>
      <c r="F5" s="6" t="s">
        <v>8</v>
      </c>
      <c r="G5" s="6" t="s">
        <v>5</v>
      </c>
      <c r="H5" s="7" t="s">
        <v>6</v>
      </c>
      <c r="I5" s="6" t="s">
        <v>2</v>
      </c>
      <c r="J5" s="6"/>
      <c r="K5" s="16" t="s">
        <v>3</v>
      </c>
    </row>
    <row r="6" spans="1:11" s="33" customFormat="1" ht="25.5">
      <c r="A6" s="49">
        <v>8</v>
      </c>
      <c r="B6" s="49" t="s">
        <v>15</v>
      </c>
      <c r="C6" s="49" t="s">
        <v>163</v>
      </c>
      <c r="D6" s="50" t="s">
        <v>14</v>
      </c>
      <c r="E6" s="41">
        <f>10105.5*365.5</f>
        <v>3693560.25</v>
      </c>
      <c r="F6" s="51">
        <v>45188</v>
      </c>
      <c r="G6" s="49" t="s">
        <v>19</v>
      </c>
      <c r="H6" s="51">
        <v>45188</v>
      </c>
      <c r="I6" s="49" t="s">
        <v>13</v>
      </c>
      <c r="J6" s="49" t="s">
        <v>255</v>
      </c>
      <c r="K6" s="41">
        <v>10105.5</v>
      </c>
    </row>
    <row r="7" spans="1:242" s="33" customFormat="1" ht="42.75">
      <c r="A7" s="27">
        <v>8</v>
      </c>
      <c r="B7" s="27" t="s">
        <v>15</v>
      </c>
      <c r="C7" s="27" t="s">
        <v>263</v>
      </c>
      <c r="D7" s="36" t="s">
        <v>17</v>
      </c>
      <c r="E7" s="34">
        <v>14400000</v>
      </c>
      <c r="F7" s="31">
        <v>45188</v>
      </c>
      <c r="G7" s="27" t="s">
        <v>18</v>
      </c>
      <c r="H7" s="32">
        <v>45188</v>
      </c>
      <c r="I7" s="27" t="s">
        <v>16</v>
      </c>
      <c r="J7" s="27" t="s">
        <v>256</v>
      </c>
      <c r="K7" s="34">
        <v>540000</v>
      </c>
      <c r="IH7" s="8"/>
    </row>
    <row r="8" spans="1:11" s="33" customFormat="1" ht="25.5">
      <c r="A8" s="27">
        <v>8</v>
      </c>
      <c r="B8" s="27" t="s">
        <v>15</v>
      </c>
      <c r="C8" s="27" t="s">
        <v>264</v>
      </c>
      <c r="D8" s="36" t="s">
        <v>20</v>
      </c>
      <c r="E8" s="34">
        <v>2087150.41</v>
      </c>
      <c r="F8" s="31">
        <v>45195</v>
      </c>
      <c r="G8" s="27" t="s">
        <v>21</v>
      </c>
      <c r="H8" s="31">
        <v>45195</v>
      </c>
      <c r="I8" s="27" t="s">
        <v>23</v>
      </c>
      <c r="J8" s="27" t="s">
        <v>256</v>
      </c>
      <c r="K8" s="34">
        <v>2087150.41</v>
      </c>
    </row>
    <row r="9" spans="1:242" s="8" customFormat="1" ht="25.5">
      <c r="A9" s="27">
        <v>8</v>
      </c>
      <c r="B9" s="27" t="s">
        <v>15</v>
      </c>
      <c r="C9" s="27" t="s">
        <v>163</v>
      </c>
      <c r="D9" s="25" t="s">
        <v>24</v>
      </c>
      <c r="E9" s="34">
        <f>365.5*5087.98</f>
        <v>1859656.69</v>
      </c>
      <c r="F9" s="31">
        <v>45201</v>
      </c>
      <c r="G9" s="27" t="s">
        <v>25</v>
      </c>
      <c r="H9" s="31">
        <v>45201</v>
      </c>
      <c r="I9" s="27" t="s">
        <v>22</v>
      </c>
      <c r="J9" s="27" t="s">
        <v>255</v>
      </c>
      <c r="K9" s="52">
        <v>5087.98</v>
      </c>
      <c r="IH9" s="38" t="s">
        <v>11</v>
      </c>
    </row>
    <row r="10" spans="1:11" s="8" customFormat="1" ht="25.5">
      <c r="A10" s="27">
        <v>8</v>
      </c>
      <c r="B10" s="27" t="s">
        <v>15</v>
      </c>
      <c r="C10" s="27" t="s">
        <v>163</v>
      </c>
      <c r="D10" s="25" t="s">
        <v>26</v>
      </c>
      <c r="E10" s="34">
        <v>8926100</v>
      </c>
      <c r="F10" s="11">
        <v>45231</v>
      </c>
      <c r="G10" s="27" t="s">
        <v>28</v>
      </c>
      <c r="H10" s="11">
        <v>45231</v>
      </c>
      <c r="I10" s="27" t="s">
        <v>27</v>
      </c>
      <c r="J10" s="27" t="s">
        <v>256</v>
      </c>
      <c r="K10" s="34">
        <v>8926100</v>
      </c>
    </row>
    <row r="11" spans="1:242" s="8" customFormat="1" ht="30">
      <c r="A11" s="27">
        <v>8</v>
      </c>
      <c r="B11" s="27" t="s">
        <v>15</v>
      </c>
      <c r="C11" s="27" t="s">
        <v>264</v>
      </c>
      <c r="D11" s="25" t="s">
        <v>30</v>
      </c>
      <c r="E11" s="9">
        <f>41516.5*365.5</f>
        <v>15174280.75</v>
      </c>
      <c r="F11" s="11">
        <v>45237</v>
      </c>
      <c r="G11" s="27" t="s">
        <v>29</v>
      </c>
      <c r="H11" s="11">
        <v>45237</v>
      </c>
      <c r="I11" s="27" t="s">
        <v>31</v>
      </c>
      <c r="J11" s="27" t="s">
        <v>255</v>
      </c>
      <c r="K11" s="34">
        <v>41516.5</v>
      </c>
      <c r="IH11" s="38" t="s">
        <v>12</v>
      </c>
    </row>
    <row r="12" spans="1:11" s="33" customFormat="1" ht="28.5">
      <c r="A12" s="27">
        <v>9</v>
      </c>
      <c r="B12" s="27" t="s">
        <v>32</v>
      </c>
      <c r="C12" s="27" t="s">
        <v>264</v>
      </c>
      <c r="D12" s="35" t="s">
        <v>45</v>
      </c>
      <c r="E12" s="34">
        <f>55500*365</f>
        <v>20257500</v>
      </c>
      <c r="F12" s="32">
        <v>45190</v>
      </c>
      <c r="G12" s="27" t="s">
        <v>34</v>
      </c>
      <c r="H12" s="32">
        <v>45190</v>
      </c>
      <c r="I12" s="27" t="s">
        <v>33</v>
      </c>
      <c r="J12" s="27" t="s">
        <v>255</v>
      </c>
      <c r="K12" s="34">
        <v>55500</v>
      </c>
    </row>
    <row r="13" spans="1:11" s="33" customFormat="1" ht="30">
      <c r="A13" s="27">
        <v>9</v>
      </c>
      <c r="B13" s="27" t="s">
        <v>32</v>
      </c>
      <c r="C13" s="27" t="s">
        <v>264</v>
      </c>
      <c r="D13" s="25" t="s">
        <v>35</v>
      </c>
      <c r="E13" s="34">
        <f>22700*365</f>
        <v>8285500</v>
      </c>
      <c r="F13" s="31">
        <v>45195</v>
      </c>
      <c r="G13" s="27" t="s">
        <v>37</v>
      </c>
      <c r="H13" s="31">
        <v>45195</v>
      </c>
      <c r="I13" s="27" t="s">
        <v>36</v>
      </c>
      <c r="J13" s="27" t="s">
        <v>255</v>
      </c>
      <c r="K13" s="34">
        <v>22700</v>
      </c>
    </row>
    <row r="14" spans="1:242" s="33" customFormat="1" ht="76.5">
      <c r="A14" s="27">
        <v>9</v>
      </c>
      <c r="B14" s="27" t="s">
        <v>32</v>
      </c>
      <c r="C14" s="27" t="s">
        <v>38</v>
      </c>
      <c r="D14" s="36" t="s">
        <v>39</v>
      </c>
      <c r="E14" s="34">
        <v>1100000</v>
      </c>
      <c r="F14" s="32">
        <v>45301</v>
      </c>
      <c r="G14" s="27" t="s">
        <v>41</v>
      </c>
      <c r="H14" s="32">
        <v>45301</v>
      </c>
      <c r="I14" s="27" t="s">
        <v>40</v>
      </c>
      <c r="J14" s="27" t="s">
        <v>256</v>
      </c>
      <c r="K14" s="34">
        <v>1100000</v>
      </c>
      <c r="IH14" s="8"/>
    </row>
    <row r="15" spans="1:11" s="33" customFormat="1" ht="38.25">
      <c r="A15" s="27">
        <v>9</v>
      </c>
      <c r="B15" s="27" t="s">
        <v>32</v>
      </c>
      <c r="C15" s="27" t="s">
        <v>38</v>
      </c>
      <c r="D15" s="25" t="s">
        <v>42</v>
      </c>
      <c r="E15" s="34">
        <v>1240000</v>
      </c>
      <c r="F15" s="31">
        <v>45309</v>
      </c>
      <c r="G15" s="27" t="s">
        <v>44</v>
      </c>
      <c r="H15" s="31">
        <v>45309</v>
      </c>
      <c r="I15" s="27" t="s">
        <v>43</v>
      </c>
      <c r="J15" s="27" t="s">
        <v>256</v>
      </c>
      <c r="K15" s="34">
        <v>1240000</v>
      </c>
    </row>
    <row r="16" spans="1:11" s="33" customFormat="1" ht="28.5">
      <c r="A16" s="27">
        <v>11</v>
      </c>
      <c r="B16" s="27" t="s">
        <v>46</v>
      </c>
      <c r="C16" s="27" t="s">
        <v>264</v>
      </c>
      <c r="D16" s="35" t="s">
        <v>47</v>
      </c>
      <c r="E16" s="34">
        <v>9700000</v>
      </c>
      <c r="F16" s="32">
        <v>45238</v>
      </c>
      <c r="G16" s="53" t="s">
        <v>49</v>
      </c>
      <c r="H16" s="32">
        <v>45238</v>
      </c>
      <c r="I16" s="27" t="s">
        <v>48</v>
      </c>
      <c r="J16" s="27" t="s">
        <v>256</v>
      </c>
      <c r="K16" s="34">
        <v>9700000</v>
      </c>
    </row>
    <row r="17" spans="1:11" s="33" customFormat="1" ht="25.5">
      <c r="A17" s="27">
        <v>11</v>
      </c>
      <c r="B17" s="27" t="s">
        <v>46</v>
      </c>
      <c r="C17" s="27" t="s">
        <v>264</v>
      </c>
      <c r="D17" s="36" t="s">
        <v>50</v>
      </c>
      <c r="E17" s="34">
        <v>8752000</v>
      </c>
      <c r="F17" s="32">
        <v>45238</v>
      </c>
      <c r="G17" s="53" t="s">
        <v>52</v>
      </c>
      <c r="H17" s="31">
        <v>45238</v>
      </c>
      <c r="I17" s="27" t="s">
        <v>51</v>
      </c>
      <c r="J17" s="27" t="s">
        <v>256</v>
      </c>
      <c r="K17" s="34">
        <v>8752000</v>
      </c>
    </row>
    <row r="18" spans="1:11" s="8" customFormat="1" ht="25.5">
      <c r="A18" s="10">
        <v>11</v>
      </c>
      <c r="B18" s="10" t="s">
        <v>46</v>
      </c>
      <c r="C18" s="27" t="s">
        <v>163</v>
      </c>
      <c r="D18" s="25" t="s">
        <v>53</v>
      </c>
      <c r="E18" s="9">
        <v>7882352.94</v>
      </c>
      <c r="F18" s="11">
        <v>45253</v>
      </c>
      <c r="G18" s="10" t="s">
        <v>55</v>
      </c>
      <c r="H18" s="17">
        <v>45253</v>
      </c>
      <c r="I18" s="10" t="s">
        <v>54</v>
      </c>
      <c r="J18" s="27" t="s">
        <v>256</v>
      </c>
      <c r="K18" s="9">
        <v>7882352.94</v>
      </c>
    </row>
    <row r="19" spans="1:11" s="8" customFormat="1" ht="15">
      <c r="A19" s="60">
        <v>11</v>
      </c>
      <c r="B19" s="60" t="s">
        <v>46</v>
      </c>
      <c r="C19" s="60" t="s">
        <v>264</v>
      </c>
      <c r="D19" s="25" t="s">
        <v>56</v>
      </c>
      <c r="E19" s="66">
        <v>12947500</v>
      </c>
      <c r="F19" s="65">
        <v>45258</v>
      </c>
      <c r="G19" s="60" t="s">
        <v>57</v>
      </c>
      <c r="H19" s="63">
        <v>45253</v>
      </c>
      <c r="I19" s="60" t="s">
        <v>58</v>
      </c>
      <c r="J19" s="60" t="s">
        <v>256</v>
      </c>
      <c r="K19" s="66">
        <v>12947500</v>
      </c>
    </row>
    <row r="20" spans="1:11" s="8" customFormat="1" ht="15">
      <c r="A20" s="60"/>
      <c r="B20" s="60"/>
      <c r="C20" s="60"/>
      <c r="D20" s="25" t="s">
        <v>59</v>
      </c>
      <c r="E20" s="66"/>
      <c r="F20" s="65"/>
      <c r="G20" s="60"/>
      <c r="H20" s="63"/>
      <c r="I20" s="60"/>
      <c r="J20" s="60"/>
      <c r="K20" s="66"/>
    </row>
    <row r="21" spans="1:11" s="8" customFormat="1" ht="15">
      <c r="A21" s="60"/>
      <c r="B21" s="60"/>
      <c r="C21" s="60"/>
      <c r="D21" s="25" t="s">
        <v>60</v>
      </c>
      <c r="E21" s="66"/>
      <c r="F21" s="65"/>
      <c r="G21" s="60"/>
      <c r="H21" s="63"/>
      <c r="I21" s="60"/>
      <c r="J21" s="60"/>
      <c r="K21" s="66"/>
    </row>
    <row r="22" spans="1:11" s="8" customFormat="1" ht="38.25">
      <c r="A22" s="27">
        <v>11</v>
      </c>
      <c r="B22" s="27" t="s">
        <v>46</v>
      </c>
      <c r="C22" s="27" t="s">
        <v>264</v>
      </c>
      <c r="D22" s="25" t="s">
        <v>61</v>
      </c>
      <c r="E22" s="9">
        <v>2460500</v>
      </c>
      <c r="F22" s="30" t="s">
        <v>63</v>
      </c>
      <c r="G22" s="27" t="s">
        <v>262</v>
      </c>
      <c r="H22" s="30" t="s">
        <v>63</v>
      </c>
      <c r="I22" s="27" t="s">
        <v>62</v>
      </c>
      <c r="J22" s="27" t="s">
        <v>256</v>
      </c>
      <c r="K22" s="9">
        <v>2460500</v>
      </c>
    </row>
    <row r="23" spans="1:11" s="8" customFormat="1" ht="30">
      <c r="A23" s="10">
        <v>12</v>
      </c>
      <c r="B23" s="10" t="s">
        <v>46</v>
      </c>
      <c r="C23" s="27" t="s">
        <v>264</v>
      </c>
      <c r="D23" s="25" t="s">
        <v>64</v>
      </c>
      <c r="E23" s="9">
        <v>2500000</v>
      </c>
      <c r="F23" s="11">
        <v>45345</v>
      </c>
      <c r="G23" s="27" t="s">
        <v>66</v>
      </c>
      <c r="H23" s="17">
        <v>44980</v>
      </c>
      <c r="I23" s="10" t="s">
        <v>65</v>
      </c>
      <c r="J23" s="27" t="s">
        <v>256</v>
      </c>
      <c r="K23" s="9">
        <v>2500000</v>
      </c>
    </row>
    <row r="24" spans="1:11" s="33" customFormat="1" ht="25.5">
      <c r="A24" s="27">
        <v>13</v>
      </c>
      <c r="B24" s="27" t="s">
        <v>67</v>
      </c>
      <c r="C24" s="27" t="s">
        <v>163</v>
      </c>
      <c r="D24" s="35" t="s">
        <v>68</v>
      </c>
      <c r="E24" s="34">
        <f>1650*849.5</f>
        <v>1401675</v>
      </c>
      <c r="F24" s="32">
        <v>45330</v>
      </c>
      <c r="G24" s="27" t="s">
        <v>70</v>
      </c>
      <c r="H24" s="32">
        <v>45330</v>
      </c>
      <c r="I24" s="27" t="s">
        <v>69</v>
      </c>
      <c r="J24" s="27" t="s">
        <v>255</v>
      </c>
      <c r="K24" s="34" t="s">
        <v>258</v>
      </c>
    </row>
    <row r="25" spans="1:11" s="33" customFormat="1" ht="42.75">
      <c r="A25" s="27">
        <v>14</v>
      </c>
      <c r="B25" s="27" t="s">
        <v>71</v>
      </c>
      <c r="C25" s="27" t="s">
        <v>264</v>
      </c>
      <c r="D25" s="35" t="s">
        <v>72</v>
      </c>
      <c r="E25" s="34">
        <f>79740*365.5</f>
        <v>29144970</v>
      </c>
      <c r="F25" s="32">
        <v>45231</v>
      </c>
      <c r="G25" s="27" t="s">
        <v>74</v>
      </c>
      <c r="H25" s="32">
        <v>45231</v>
      </c>
      <c r="I25" s="27" t="s">
        <v>73</v>
      </c>
      <c r="J25" s="27" t="s">
        <v>255</v>
      </c>
      <c r="K25" s="34" t="s">
        <v>75</v>
      </c>
    </row>
    <row r="26" spans="1:11" s="33" customFormat="1" ht="28.5">
      <c r="A26" s="27">
        <v>14</v>
      </c>
      <c r="B26" s="27" t="s">
        <v>71</v>
      </c>
      <c r="C26" s="27" t="s">
        <v>163</v>
      </c>
      <c r="D26" s="36" t="s">
        <v>76</v>
      </c>
      <c r="E26" s="34">
        <f>25705.74*365.5</f>
        <v>9395447.97</v>
      </c>
      <c r="F26" s="31">
        <v>45238</v>
      </c>
      <c r="G26" s="27" t="s">
        <v>78</v>
      </c>
      <c r="H26" s="31">
        <v>45238</v>
      </c>
      <c r="I26" s="54" t="s">
        <v>77</v>
      </c>
      <c r="J26" s="27" t="s">
        <v>255</v>
      </c>
      <c r="K26" s="34">
        <v>25705.74</v>
      </c>
    </row>
    <row r="27" spans="1:242" s="33" customFormat="1" ht="38.25">
      <c r="A27" s="27">
        <v>14</v>
      </c>
      <c r="B27" s="27" t="s">
        <v>71</v>
      </c>
      <c r="C27" s="27" t="s">
        <v>163</v>
      </c>
      <c r="D27" s="36" t="s">
        <v>79</v>
      </c>
      <c r="E27" s="34">
        <f>+22600*365.5</f>
        <v>8260300</v>
      </c>
      <c r="F27" s="31">
        <v>45239</v>
      </c>
      <c r="G27" s="27" t="s">
        <v>81</v>
      </c>
      <c r="H27" s="31">
        <v>45239</v>
      </c>
      <c r="I27" s="27" t="s">
        <v>80</v>
      </c>
      <c r="J27" s="27" t="s">
        <v>255</v>
      </c>
      <c r="K27" s="34">
        <v>22600</v>
      </c>
      <c r="IH27" s="8"/>
    </row>
    <row r="28" spans="1:11" s="33" customFormat="1" ht="25.5">
      <c r="A28" s="27">
        <v>14</v>
      </c>
      <c r="B28" s="27" t="s">
        <v>71</v>
      </c>
      <c r="C28" s="27" t="s">
        <v>163</v>
      </c>
      <c r="D28" s="36" t="s">
        <v>82</v>
      </c>
      <c r="E28" s="34">
        <f>6075*672</f>
        <v>4082400</v>
      </c>
      <c r="F28" s="31">
        <v>45252</v>
      </c>
      <c r="G28" s="27" t="s">
        <v>84</v>
      </c>
      <c r="H28" s="31">
        <v>45252</v>
      </c>
      <c r="I28" s="27" t="s">
        <v>83</v>
      </c>
      <c r="J28" s="27" t="s">
        <v>255</v>
      </c>
      <c r="K28" s="34">
        <v>6075</v>
      </c>
    </row>
    <row r="29" spans="1:242" s="8" customFormat="1" ht="25.5">
      <c r="A29" s="27">
        <v>14</v>
      </c>
      <c r="B29" s="27" t="s">
        <v>71</v>
      </c>
      <c r="C29" s="27" t="s">
        <v>163</v>
      </c>
      <c r="D29" s="25" t="s">
        <v>85</v>
      </c>
      <c r="E29" s="34">
        <v>6268014.23</v>
      </c>
      <c r="F29" s="11">
        <v>45341</v>
      </c>
      <c r="G29" s="27" t="s">
        <v>86</v>
      </c>
      <c r="H29" s="11">
        <v>45341</v>
      </c>
      <c r="I29" s="27" t="s">
        <v>87</v>
      </c>
      <c r="J29" s="27" t="s">
        <v>256</v>
      </c>
      <c r="K29" s="34">
        <v>6268014.23</v>
      </c>
      <c r="IH29" s="38" t="s">
        <v>11</v>
      </c>
    </row>
    <row r="30" spans="1:11" s="8" customFormat="1" ht="25.5">
      <c r="A30" s="27">
        <v>14</v>
      </c>
      <c r="B30" s="27" t="s">
        <v>71</v>
      </c>
      <c r="C30" s="27" t="s">
        <v>163</v>
      </c>
      <c r="D30" s="25" t="s">
        <v>88</v>
      </c>
      <c r="E30" s="34">
        <f>857*26250</f>
        <v>22496250</v>
      </c>
      <c r="F30" s="11">
        <v>45344</v>
      </c>
      <c r="G30" s="27" t="s">
        <v>90</v>
      </c>
      <c r="H30" s="11">
        <v>45344</v>
      </c>
      <c r="I30" s="27" t="s">
        <v>89</v>
      </c>
      <c r="J30" s="27" t="s">
        <v>255</v>
      </c>
      <c r="K30" s="34">
        <v>26250</v>
      </c>
    </row>
    <row r="31" spans="1:11" s="33" customFormat="1" ht="42.75">
      <c r="A31" s="27">
        <v>22</v>
      </c>
      <c r="B31" s="27" t="s">
        <v>91</v>
      </c>
      <c r="C31" s="27" t="s">
        <v>265</v>
      </c>
      <c r="D31" s="35" t="s">
        <v>92</v>
      </c>
      <c r="E31" s="34">
        <f>170000*365.5</f>
        <v>62135000</v>
      </c>
      <c r="F31" s="32">
        <v>45191</v>
      </c>
      <c r="G31" s="27" t="s">
        <v>94</v>
      </c>
      <c r="H31" s="32">
        <v>45191</v>
      </c>
      <c r="I31" s="27" t="s">
        <v>93</v>
      </c>
      <c r="J31" s="27" t="s">
        <v>255</v>
      </c>
      <c r="K31" s="34">
        <v>170000</v>
      </c>
    </row>
    <row r="32" spans="1:11" s="8" customFormat="1" ht="30">
      <c r="A32" s="10">
        <v>20</v>
      </c>
      <c r="B32" s="27" t="s">
        <v>95</v>
      </c>
      <c r="C32" s="27" t="s">
        <v>163</v>
      </c>
      <c r="D32" s="25" t="s">
        <v>96</v>
      </c>
      <c r="E32" s="9">
        <f>855.5*32553.3</f>
        <v>27849348.15</v>
      </c>
      <c r="F32" s="11">
        <v>45341</v>
      </c>
      <c r="G32" s="27" t="s">
        <v>98</v>
      </c>
      <c r="H32" s="17">
        <v>45341</v>
      </c>
      <c r="I32" s="27" t="s">
        <v>97</v>
      </c>
      <c r="J32" s="27" t="s">
        <v>255</v>
      </c>
      <c r="K32" s="9">
        <v>32533.3</v>
      </c>
    </row>
    <row r="33" spans="1:11" s="33" customFormat="1" ht="42.75">
      <c r="A33" s="10">
        <v>20</v>
      </c>
      <c r="B33" s="27" t="s">
        <v>95</v>
      </c>
      <c r="C33" s="27" t="s">
        <v>163</v>
      </c>
      <c r="D33" s="36" t="s">
        <v>99</v>
      </c>
      <c r="E33" s="34">
        <v>4000000</v>
      </c>
      <c r="F33" s="31">
        <v>45344</v>
      </c>
      <c r="G33" s="27" t="s">
        <v>101</v>
      </c>
      <c r="H33" s="31">
        <v>45344</v>
      </c>
      <c r="I33" s="27" t="s">
        <v>100</v>
      </c>
      <c r="J33" s="27" t="s">
        <v>256</v>
      </c>
      <c r="K33" s="34">
        <v>4000000</v>
      </c>
    </row>
    <row r="34" spans="1:11" s="33" customFormat="1" ht="14.25">
      <c r="A34" s="59">
        <v>22</v>
      </c>
      <c r="B34" s="59" t="s">
        <v>102</v>
      </c>
      <c r="C34" s="59" t="s">
        <v>163</v>
      </c>
      <c r="D34" s="35" t="s">
        <v>103</v>
      </c>
      <c r="E34" s="62">
        <v>27050403</v>
      </c>
      <c r="F34" s="64">
        <v>45253</v>
      </c>
      <c r="G34" s="59" t="s">
        <v>19</v>
      </c>
      <c r="H34" s="64">
        <v>45253</v>
      </c>
      <c r="I34" s="59" t="s">
        <v>104</v>
      </c>
      <c r="J34" s="59" t="s">
        <v>256</v>
      </c>
      <c r="K34" s="62">
        <v>27050403</v>
      </c>
    </row>
    <row r="35" spans="1:11" s="33" customFormat="1" ht="14.25">
      <c r="A35" s="59"/>
      <c r="B35" s="59"/>
      <c r="C35" s="59"/>
      <c r="D35" s="36" t="s">
        <v>105</v>
      </c>
      <c r="E35" s="62"/>
      <c r="F35" s="64"/>
      <c r="G35" s="59"/>
      <c r="H35" s="64"/>
      <c r="I35" s="59"/>
      <c r="J35" s="59"/>
      <c r="K35" s="62"/>
    </row>
    <row r="36" spans="1:242" s="33" customFormat="1" ht="14.25">
      <c r="A36" s="59"/>
      <c r="B36" s="59"/>
      <c r="C36" s="59"/>
      <c r="D36" s="36" t="s">
        <v>106</v>
      </c>
      <c r="E36" s="62"/>
      <c r="F36" s="64"/>
      <c r="G36" s="59"/>
      <c r="H36" s="64"/>
      <c r="I36" s="59"/>
      <c r="J36" s="59"/>
      <c r="K36" s="62"/>
      <c r="IH36" s="8"/>
    </row>
    <row r="37" spans="1:11" s="33" customFormat="1" ht="14.25">
      <c r="A37" s="59"/>
      <c r="B37" s="59"/>
      <c r="C37" s="59"/>
      <c r="D37" s="36" t="s">
        <v>107</v>
      </c>
      <c r="E37" s="62"/>
      <c r="F37" s="64"/>
      <c r="G37" s="59"/>
      <c r="H37" s="64"/>
      <c r="I37" s="59"/>
      <c r="J37" s="59"/>
      <c r="K37" s="62"/>
    </row>
    <row r="38" spans="1:242" s="8" customFormat="1" ht="15">
      <c r="A38" s="59"/>
      <c r="B38" s="59"/>
      <c r="C38" s="59"/>
      <c r="D38" s="25" t="s">
        <v>108</v>
      </c>
      <c r="E38" s="62"/>
      <c r="F38" s="64"/>
      <c r="G38" s="59"/>
      <c r="H38" s="64"/>
      <c r="I38" s="59"/>
      <c r="J38" s="59"/>
      <c r="K38" s="62"/>
      <c r="IH38" s="38" t="s">
        <v>11</v>
      </c>
    </row>
    <row r="39" spans="1:11" s="8" customFormat="1" ht="15">
      <c r="A39" s="59"/>
      <c r="B39" s="59"/>
      <c r="C39" s="59"/>
      <c r="D39" s="25" t="s">
        <v>109</v>
      </c>
      <c r="E39" s="62"/>
      <c r="F39" s="64"/>
      <c r="G39" s="59"/>
      <c r="H39" s="64"/>
      <c r="I39" s="59"/>
      <c r="J39" s="59"/>
      <c r="K39" s="62"/>
    </row>
    <row r="40" spans="1:242" s="8" customFormat="1" ht="30">
      <c r="A40" s="59"/>
      <c r="B40" s="59"/>
      <c r="C40" s="59"/>
      <c r="D40" s="25" t="s">
        <v>110</v>
      </c>
      <c r="E40" s="62"/>
      <c r="F40" s="64"/>
      <c r="G40" s="59"/>
      <c r="H40" s="64"/>
      <c r="I40" s="59"/>
      <c r="J40" s="59"/>
      <c r="K40" s="62"/>
      <c r="IH40" s="38" t="s">
        <v>12</v>
      </c>
    </row>
    <row r="41" spans="1:11" s="8" customFormat="1" ht="30">
      <c r="A41" s="59">
        <v>22</v>
      </c>
      <c r="B41" s="59" t="s">
        <v>102</v>
      </c>
      <c r="C41" s="60" t="s">
        <v>264</v>
      </c>
      <c r="D41" s="25" t="s">
        <v>111</v>
      </c>
      <c r="E41" s="66">
        <f>17499460</f>
        <v>17499460</v>
      </c>
      <c r="F41" s="65">
        <v>45280</v>
      </c>
      <c r="G41" s="60" t="s">
        <v>19</v>
      </c>
      <c r="H41" s="65">
        <v>45280</v>
      </c>
      <c r="I41" s="59" t="s">
        <v>112</v>
      </c>
      <c r="J41" s="59" t="s">
        <v>256</v>
      </c>
      <c r="K41" s="66">
        <v>17499460</v>
      </c>
    </row>
    <row r="42" spans="1:11" s="8" customFormat="1" ht="15">
      <c r="A42" s="59"/>
      <c r="B42" s="59"/>
      <c r="C42" s="60"/>
      <c r="D42" s="25" t="s">
        <v>113</v>
      </c>
      <c r="E42" s="66"/>
      <c r="F42" s="65"/>
      <c r="G42" s="60"/>
      <c r="H42" s="65"/>
      <c r="I42" s="59"/>
      <c r="J42" s="59"/>
      <c r="K42" s="66"/>
    </row>
    <row r="43" spans="1:11" s="8" customFormat="1" ht="30">
      <c r="A43" s="59"/>
      <c r="B43" s="59"/>
      <c r="C43" s="60"/>
      <c r="D43" s="25" t="s">
        <v>114</v>
      </c>
      <c r="E43" s="66"/>
      <c r="F43" s="65"/>
      <c r="G43" s="60"/>
      <c r="H43" s="65"/>
      <c r="I43" s="59"/>
      <c r="J43" s="59"/>
      <c r="K43" s="66"/>
    </row>
    <row r="44" spans="1:11" s="8" customFormat="1" ht="30">
      <c r="A44" s="59"/>
      <c r="B44" s="59"/>
      <c r="C44" s="60"/>
      <c r="D44" s="25" t="s">
        <v>115</v>
      </c>
      <c r="E44" s="66"/>
      <c r="F44" s="65"/>
      <c r="G44" s="60"/>
      <c r="H44" s="65"/>
      <c r="I44" s="59"/>
      <c r="J44" s="59"/>
      <c r="K44" s="66"/>
    </row>
    <row r="45" spans="1:11" s="8" customFormat="1" ht="15">
      <c r="A45" s="59"/>
      <c r="B45" s="59"/>
      <c r="C45" s="60"/>
      <c r="D45" s="25" t="s">
        <v>116</v>
      </c>
      <c r="E45" s="66"/>
      <c r="F45" s="65"/>
      <c r="G45" s="60"/>
      <c r="H45" s="65"/>
      <c r="I45" s="59"/>
      <c r="J45" s="59"/>
      <c r="K45" s="66"/>
    </row>
    <row r="46" spans="1:11" s="8" customFormat="1" ht="30">
      <c r="A46" s="59"/>
      <c r="B46" s="59"/>
      <c r="C46" s="60"/>
      <c r="D46" s="25" t="s">
        <v>117</v>
      </c>
      <c r="E46" s="66"/>
      <c r="F46" s="65"/>
      <c r="G46" s="60"/>
      <c r="H46" s="65"/>
      <c r="I46" s="59"/>
      <c r="J46" s="59"/>
      <c r="K46" s="66"/>
    </row>
    <row r="47" spans="1:11" s="8" customFormat="1" ht="30">
      <c r="A47" s="59"/>
      <c r="B47" s="59"/>
      <c r="C47" s="60"/>
      <c r="D47" s="25" t="s">
        <v>118</v>
      </c>
      <c r="E47" s="66"/>
      <c r="F47" s="65"/>
      <c r="G47" s="60"/>
      <c r="H47" s="65"/>
      <c r="I47" s="59"/>
      <c r="J47" s="59"/>
      <c r="K47" s="66"/>
    </row>
    <row r="48" spans="1:11" s="8" customFormat="1" ht="15">
      <c r="A48" s="59"/>
      <c r="B48" s="59"/>
      <c r="C48" s="60"/>
      <c r="D48" s="25" t="s">
        <v>119</v>
      </c>
      <c r="E48" s="66"/>
      <c r="F48" s="65"/>
      <c r="G48" s="60"/>
      <c r="H48" s="65"/>
      <c r="I48" s="59"/>
      <c r="J48" s="59"/>
      <c r="K48" s="66"/>
    </row>
    <row r="49" spans="1:11" s="33" customFormat="1" ht="25.5">
      <c r="A49" s="27">
        <v>25</v>
      </c>
      <c r="B49" s="27" t="s">
        <v>120</v>
      </c>
      <c r="C49" s="27" t="s">
        <v>163</v>
      </c>
      <c r="D49" s="55" t="s">
        <v>121</v>
      </c>
      <c r="E49" s="34">
        <f>40000*365.5</f>
        <v>14620000</v>
      </c>
      <c r="F49" s="32">
        <v>45238</v>
      </c>
      <c r="G49" s="27" t="s">
        <v>123</v>
      </c>
      <c r="H49" s="32">
        <v>45238</v>
      </c>
      <c r="I49" s="27" t="s">
        <v>122</v>
      </c>
      <c r="J49" s="27" t="s">
        <v>255</v>
      </c>
      <c r="K49" s="34">
        <v>40000</v>
      </c>
    </row>
    <row r="50" spans="1:11" s="33" customFormat="1" ht="25.5">
      <c r="A50" s="27">
        <v>25</v>
      </c>
      <c r="B50" s="27" t="s">
        <v>120</v>
      </c>
      <c r="C50" s="27" t="s">
        <v>163</v>
      </c>
      <c r="D50" s="36" t="s">
        <v>124</v>
      </c>
      <c r="E50" s="43">
        <v>9999588.64</v>
      </c>
      <c r="F50" s="31">
        <v>45240</v>
      </c>
      <c r="G50" s="27" t="s">
        <v>126</v>
      </c>
      <c r="H50" s="31">
        <v>45240</v>
      </c>
      <c r="I50" s="27" t="s">
        <v>125</v>
      </c>
      <c r="J50" s="27" t="s">
        <v>256</v>
      </c>
      <c r="K50" s="43">
        <v>9999588.64</v>
      </c>
    </row>
    <row r="51" spans="1:242" s="33" customFormat="1" ht="25.5">
      <c r="A51" s="27">
        <v>25</v>
      </c>
      <c r="B51" s="27" t="s">
        <v>120</v>
      </c>
      <c r="C51" s="27" t="s">
        <v>163</v>
      </c>
      <c r="D51" s="36" t="s">
        <v>127</v>
      </c>
      <c r="E51" s="43">
        <v>19974246</v>
      </c>
      <c r="F51" s="31">
        <v>45296</v>
      </c>
      <c r="G51" s="27" t="s">
        <v>129</v>
      </c>
      <c r="H51" s="32">
        <v>45296</v>
      </c>
      <c r="I51" s="27" t="s">
        <v>128</v>
      </c>
      <c r="J51" s="27" t="s">
        <v>256</v>
      </c>
      <c r="K51" s="34">
        <v>19974246</v>
      </c>
      <c r="IH51" s="8"/>
    </row>
    <row r="52" spans="1:11" s="33" customFormat="1" ht="48">
      <c r="A52" s="27">
        <v>28</v>
      </c>
      <c r="B52" s="27" t="s">
        <v>130</v>
      </c>
      <c r="C52" s="27" t="s">
        <v>264</v>
      </c>
      <c r="D52" s="39" t="s">
        <v>131</v>
      </c>
      <c r="E52" s="34">
        <v>3800000</v>
      </c>
      <c r="F52" s="32">
        <v>45184</v>
      </c>
      <c r="G52" s="27" t="s">
        <v>49</v>
      </c>
      <c r="H52" s="32">
        <v>45184</v>
      </c>
      <c r="I52" s="27" t="s">
        <v>132</v>
      </c>
      <c r="J52" s="27" t="s">
        <v>256</v>
      </c>
      <c r="K52" s="34">
        <v>3800000</v>
      </c>
    </row>
    <row r="53" spans="1:11" s="33" customFormat="1" ht="96">
      <c r="A53" s="27">
        <v>28</v>
      </c>
      <c r="B53" s="27" t="s">
        <v>130</v>
      </c>
      <c r="C53" s="27" t="s">
        <v>264</v>
      </c>
      <c r="D53" s="39" t="s">
        <v>142</v>
      </c>
      <c r="E53" s="34">
        <v>23500000</v>
      </c>
      <c r="F53" s="31">
        <v>45184</v>
      </c>
      <c r="G53" s="27" t="s">
        <v>52</v>
      </c>
      <c r="H53" s="31">
        <v>45184</v>
      </c>
      <c r="I53" s="27" t="s">
        <v>132</v>
      </c>
      <c r="J53" s="27" t="s">
        <v>256</v>
      </c>
      <c r="K53" s="34">
        <v>23500000</v>
      </c>
    </row>
    <row r="54" spans="1:242" s="33" customFormat="1" ht="14.25">
      <c r="A54" s="59">
        <v>28</v>
      </c>
      <c r="B54" s="59" t="s">
        <v>130</v>
      </c>
      <c r="C54" s="59" t="s">
        <v>163</v>
      </c>
      <c r="D54" s="36" t="s">
        <v>133</v>
      </c>
      <c r="E54" s="62">
        <f>9495.52*365.5</f>
        <v>3470612.56</v>
      </c>
      <c r="F54" s="61">
        <v>45187</v>
      </c>
      <c r="G54" s="59" t="s">
        <v>135</v>
      </c>
      <c r="H54" s="64">
        <v>45187</v>
      </c>
      <c r="I54" s="59" t="s">
        <v>134</v>
      </c>
      <c r="J54" s="59" t="s">
        <v>255</v>
      </c>
      <c r="K54" s="62">
        <v>9495.52</v>
      </c>
      <c r="IH54" s="8"/>
    </row>
    <row r="55" spans="1:11" s="33" customFormat="1" ht="14.25">
      <c r="A55" s="59"/>
      <c r="B55" s="59"/>
      <c r="C55" s="59"/>
      <c r="D55" s="36" t="s">
        <v>136</v>
      </c>
      <c r="E55" s="62"/>
      <c r="F55" s="61"/>
      <c r="G55" s="59"/>
      <c r="H55" s="64"/>
      <c r="I55" s="59"/>
      <c r="J55" s="59"/>
      <c r="K55" s="62"/>
    </row>
    <row r="56" spans="1:242" s="8" customFormat="1" ht="15">
      <c r="A56" s="59"/>
      <c r="B56" s="59"/>
      <c r="C56" s="59"/>
      <c r="D56" s="25" t="s">
        <v>137</v>
      </c>
      <c r="E56" s="62"/>
      <c r="F56" s="61"/>
      <c r="G56" s="59"/>
      <c r="H56" s="64"/>
      <c r="I56" s="59"/>
      <c r="J56" s="59"/>
      <c r="K56" s="62"/>
      <c r="IH56" s="38" t="s">
        <v>11</v>
      </c>
    </row>
    <row r="57" spans="1:11" s="8" customFormat="1" ht="15">
      <c r="A57" s="59"/>
      <c r="B57" s="59"/>
      <c r="C57" s="59"/>
      <c r="D57" s="25" t="s">
        <v>138</v>
      </c>
      <c r="E57" s="62"/>
      <c r="F57" s="61"/>
      <c r="G57" s="59"/>
      <c r="H57" s="64"/>
      <c r="I57" s="59"/>
      <c r="J57" s="59"/>
      <c r="K57" s="62"/>
    </row>
    <row r="58" spans="1:242" s="8" customFormat="1" ht="75">
      <c r="A58" s="27">
        <v>28</v>
      </c>
      <c r="B58" s="27" t="s">
        <v>130</v>
      </c>
      <c r="C58" s="27" t="s">
        <v>156</v>
      </c>
      <c r="D58" s="40" t="s">
        <v>139</v>
      </c>
      <c r="E58" s="9">
        <v>275000</v>
      </c>
      <c r="F58" s="11">
        <v>45197</v>
      </c>
      <c r="G58" s="27" t="s">
        <v>141</v>
      </c>
      <c r="H58" s="11">
        <v>45197</v>
      </c>
      <c r="I58" s="27" t="s">
        <v>140</v>
      </c>
      <c r="J58" s="27" t="s">
        <v>256</v>
      </c>
      <c r="K58" s="9">
        <v>275000</v>
      </c>
      <c r="IH58" s="38" t="s">
        <v>12</v>
      </c>
    </row>
    <row r="59" spans="1:11" s="8" customFormat="1" ht="60">
      <c r="A59" s="10">
        <v>29</v>
      </c>
      <c r="B59" s="10" t="s">
        <v>143</v>
      </c>
      <c r="C59" s="27" t="s">
        <v>156</v>
      </c>
      <c r="D59" s="40" t="s">
        <v>144</v>
      </c>
      <c r="E59" s="9">
        <v>750000</v>
      </c>
      <c r="F59" s="11">
        <v>45345</v>
      </c>
      <c r="G59" s="10" t="s">
        <v>146</v>
      </c>
      <c r="H59" s="17" t="s">
        <v>147</v>
      </c>
      <c r="I59" s="10" t="s">
        <v>145</v>
      </c>
      <c r="J59" s="27" t="s">
        <v>256</v>
      </c>
      <c r="K59" s="9">
        <v>750000</v>
      </c>
    </row>
    <row r="60" spans="1:11" s="33" customFormat="1" ht="25.5">
      <c r="A60" s="27">
        <v>34</v>
      </c>
      <c r="B60" s="27" t="s">
        <v>148</v>
      </c>
      <c r="C60" s="27" t="s">
        <v>264</v>
      </c>
      <c r="D60" s="35" t="s">
        <v>149</v>
      </c>
      <c r="E60" s="34">
        <f>37068.08*365.5</f>
        <v>13548383.24</v>
      </c>
      <c r="F60" s="32">
        <v>45239</v>
      </c>
      <c r="G60" s="27" t="s">
        <v>151</v>
      </c>
      <c r="H60" s="32">
        <v>45239</v>
      </c>
      <c r="I60" s="56" t="s">
        <v>150</v>
      </c>
      <c r="J60" s="27" t="s">
        <v>255</v>
      </c>
      <c r="K60" s="34">
        <v>37068.08</v>
      </c>
    </row>
    <row r="61" spans="1:11" s="33" customFormat="1" ht="25.5">
      <c r="A61" s="27">
        <v>34</v>
      </c>
      <c r="B61" s="27" t="s">
        <v>148</v>
      </c>
      <c r="C61" s="27" t="s">
        <v>163</v>
      </c>
      <c r="D61" s="36" t="s">
        <v>152</v>
      </c>
      <c r="E61" s="34">
        <f>4163.57*850</f>
        <v>3539034.4999999995</v>
      </c>
      <c r="F61" s="31">
        <v>45331</v>
      </c>
      <c r="G61" s="27" t="s">
        <v>154</v>
      </c>
      <c r="H61" s="31">
        <v>45331</v>
      </c>
      <c r="I61" s="27" t="s">
        <v>153</v>
      </c>
      <c r="J61" s="27" t="s">
        <v>255</v>
      </c>
      <c r="K61" s="34">
        <v>4163.57</v>
      </c>
    </row>
    <row r="62" spans="1:11" s="33" customFormat="1" ht="25.5">
      <c r="A62" s="27">
        <v>36</v>
      </c>
      <c r="B62" s="27" t="s">
        <v>155</v>
      </c>
      <c r="C62" s="27" t="s">
        <v>156</v>
      </c>
      <c r="D62" s="35" t="s">
        <v>157</v>
      </c>
      <c r="E62" s="34">
        <v>6400000</v>
      </c>
      <c r="F62" s="32">
        <v>45204</v>
      </c>
      <c r="G62" s="27" t="s">
        <v>159</v>
      </c>
      <c r="H62" s="32">
        <v>45204</v>
      </c>
      <c r="I62" s="27" t="s">
        <v>158</v>
      </c>
      <c r="J62" s="27" t="s">
        <v>256</v>
      </c>
      <c r="K62" s="34">
        <v>375000</v>
      </c>
    </row>
    <row r="63" spans="1:11" s="33" customFormat="1" ht="28.5">
      <c r="A63" s="27">
        <v>36</v>
      </c>
      <c r="B63" s="27" t="s">
        <v>155</v>
      </c>
      <c r="C63" s="27" t="s">
        <v>156</v>
      </c>
      <c r="D63" s="36" t="s">
        <v>160</v>
      </c>
      <c r="E63" s="34">
        <v>8800000</v>
      </c>
      <c r="F63" s="32">
        <v>45204</v>
      </c>
      <c r="G63" s="27" t="s">
        <v>162</v>
      </c>
      <c r="H63" s="32">
        <v>45204</v>
      </c>
      <c r="I63" s="27" t="s">
        <v>161</v>
      </c>
      <c r="J63" s="27" t="s">
        <v>256</v>
      </c>
      <c r="K63" s="34">
        <v>520000</v>
      </c>
    </row>
    <row r="64" spans="1:242" s="33" customFormat="1" ht="25.5">
      <c r="A64" s="27">
        <v>36</v>
      </c>
      <c r="B64" s="27" t="s">
        <v>155</v>
      </c>
      <c r="C64" s="27" t="s">
        <v>163</v>
      </c>
      <c r="D64" s="36" t="s">
        <v>164</v>
      </c>
      <c r="E64" s="34">
        <f>27433.69*365.5</f>
        <v>10027013.695</v>
      </c>
      <c r="F64" s="31">
        <v>45229</v>
      </c>
      <c r="G64" s="27" t="s">
        <v>166</v>
      </c>
      <c r="H64" s="32">
        <v>45229</v>
      </c>
      <c r="I64" s="27" t="s">
        <v>165</v>
      </c>
      <c r="J64" s="27" t="s">
        <v>255</v>
      </c>
      <c r="K64" s="34">
        <v>27433.69</v>
      </c>
      <c r="IH64" s="8"/>
    </row>
    <row r="65" spans="1:11" s="33" customFormat="1" ht="28.5">
      <c r="A65" s="27">
        <v>36</v>
      </c>
      <c r="B65" s="27" t="s">
        <v>155</v>
      </c>
      <c r="C65" s="27" t="s">
        <v>156</v>
      </c>
      <c r="D65" s="36" t="s">
        <v>167</v>
      </c>
      <c r="E65" s="34">
        <v>285000</v>
      </c>
      <c r="F65" s="31">
        <v>45232</v>
      </c>
      <c r="G65" s="27" t="s">
        <v>169</v>
      </c>
      <c r="H65" s="31">
        <v>45232</v>
      </c>
      <c r="I65" s="27" t="s">
        <v>168</v>
      </c>
      <c r="J65" s="27" t="s">
        <v>256</v>
      </c>
      <c r="K65" s="34">
        <v>285000</v>
      </c>
    </row>
    <row r="66" spans="1:242" s="8" customFormat="1" ht="25.5">
      <c r="A66" s="27">
        <v>36</v>
      </c>
      <c r="B66" s="27" t="s">
        <v>155</v>
      </c>
      <c r="C66" s="27" t="s">
        <v>264</v>
      </c>
      <c r="D66" s="25" t="s">
        <v>170</v>
      </c>
      <c r="E66" s="34">
        <f>24291.52*388.74</f>
        <v>9443085.4848</v>
      </c>
      <c r="F66" s="11">
        <v>45239</v>
      </c>
      <c r="G66" s="27" t="s">
        <v>172</v>
      </c>
      <c r="H66" s="11">
        <v>45239</v>
      </c>
      <c r="I66" s="27" t="s">
        <v>171</v>
      </c>
      <c r="J66" s="27" t="s">
        <v>257</v>
      </c>
      <c r="K66" s="34">
        <v>24291.52</v>
      </c>
      <c r="IH66" s="38" t="s">
        <v>11</v>
      </c>
    </row>
    <row r="67" spans="1:11" s="8" customFormat="1" ht="25.5">
      <c r="A67" s="27">
        <v>36</v>
      </c>
      <c r="B67" s="27" t="s">
        <v>155</v>
      </c>
      <c r="C67" s="27" t="s">
        <v>156</v>
      </c>
      <c r="D67" s="25" t="s">
        <v>173</v>
      </c>
      <c r="E67" s="34">
        <f>5054*376.5</f>
        <v>1902831</v>
      </c>
      <c r="F67" s="11">
        <v>45261</v>
      </c>
      <c r="G67" s="27" t="s">
        <v>175</v>
      </c>
      <c r="H67" s="11">
        <v>45261</v>
      </c>
      <c r="I67" s="27" t="s">
        <v>174</v>
      </c>
      <c r="J67" s="27" t="s">
        <v>255</v>
      </c>
      <c r="K67" s="34" t="s">
        <v>259</v>
      </c>
    </row>
    <row r="68" spans="1:11" s="33" customFormat="1" ht="25.5">
      <c r="A68" s="27">
        <v>43</v>
      </c>
      <c r="B68" s="27" t="s">
        <v>176</v>
      </c>
      <c r="C68" s="27" t="s">
        <v>163</v>
      </c>
      <c r="D68" s="35" t="s">
        <v>177</v>
      </c>
      <c r="E68" s="34">
        <f>10788.32*369</f>
        <v>3980890.08</v>
      </c>
      <c r="F68" s="32">
        <v>45246</v>
      </c>
      <c r="G68" s="27" t="s">
        <v>178</v>
      </c>
      <c r="H68" s="32">
        <v>45246</v>
      </c>
      <c r="I68" s="27" t="s">
        <v>134</v>
      </c>
      <c r="J68" s="27" t="s">
        <v>255</v>
      </c>
      <c r="K68" s="34" t="s">
        <v>260</v>
      </c>
    </row>
    <row r="69" spans="1:11" s="33" customFormat="1" ht="25.5">
      <c r="A69" s="27">
        <v>43</v>
      </c>
      <c r="B69" s="27" t="s">
        <v>176</v>
      </c>
      <c r="C69" s="27" t="s">
        <v>163</v>
      </c>
      <c r="D69" s="36" t="s">
        <v>179</v>
      </c>
      <c r="E69" s="34">
        <f>849.5*113652.82</f>
        <v>96548070.59</v>
      </c>
      <c r="F69" s="31">
        <v>45330</v>
      </c>
      <c r="G69" s="27" t="s">
        <v>181</v>
      </c>
      <c r="H69" s="31">
        <v>45330</v>
      </c>
      <c r="I69" s="57" t="s">
        <v>180</v>
      </c>
      <c r="J69" s="27" t="s">
        <v>255</v>
      </c>
      <c r="K69" s="34" t="s">
        <v>261</v>
      </c>
    </row>
    <row r="70" spans="1:11" s="33" customFormat="1" ht="42.75">
      <c r="A70" s="27">
        <v>45</v>
      </c>
      <c r="B70" s="27" t="s">
        <v>182</v>
      </c>
      <c r="C70" s="27" t="s">
        <v>264</v>
      </c>
      <c r="D70" s="35" t="s">
        <v>183</v>
      </c>
      <c r="E70" s="34">
        <f>14462*849.5</f>
        <v>12285469</v>
      </c>
      <c r="F70" s="32">
        <v>45330</v>
      </c>
      <c r="G70" s="27" t="s">
        <v>185</v>
      </c>
      <c r="H70" s="32">
        <v>45330</v>
      </c>
      <c r="I70" s="27" t="s">
        <v>184</v>
      </c>
      <c r="J70" s="27" t="s">
        <v>255</v>
      </c>
      <c r="K70" s="34">
        <v>14462</v>
      </c>
    </row>
    <row r="71" spans="1:11" s="33" customFormat="1" ht="42.75">
      <c r="A71" s="27">
        <v>47</v>
      </c>
      <c r="B71" s="27" t="s">
        <v>186</v>
      </c>
      <c r="C71" s="27" t="s">
        <v>163</v>
      </c>
      <c r="D71" s="35" t="s">
        <v>187</v>
      </c>
      <c r="E71" s="34">
        <v>21800000</v>
      </c>
      <c r="F71" s="32">
        <v>45204</v>
      </c>
      <c r="G71" s="27" t="s">
        <v>19</v>
      </c>
      <c r="H71" s="32">
        <v>45204</v>
      </c>
      <c r="I71" s="27" t="s">
        <v>188</v>
      </c>
      <c r="J71" s="27" t="s">
        <v>256</v>
      </c>
      <c r="K71" s="34">
        <v>21800000</v>
      </c>
    </row>
    <row r="72" spans="1:11" s="33" customFormat="1" ht="38.25">
      <c r="A72" s="27">
        <v>47</v>
      </c>
      <c r="B72" s="27" t="s">
        <v>186</v>
      </c>
      <c r="C72" s="27" t="s">
        <v>163</v>
      </c>
      <c r="D72" s="36" t="s">
        <v>189</v>
      </c>
      <c r="E72" s="34">
        <v>15000000</v>
      </c>
      <c r="F72" s="31">
        <v>45216</v>
      </c>
      <c r="G72" s="27" t="s">
        <v>191</v>
      </c>
      <c r="H72" s="31">
        <v>45216</v>
      </c>
      <c r="I72" s="27" t="s">
        <v>190</v>
      </c>
      <c r="J72" s="27" t="s">
        <v>256</v>
      </c>
      <c r="K72" s="34">
        <v>15000000</v>
      </c>
    </row>
    <row r="73" spans="1:242" s="33" customFormat="1" ht="25.5">
      <c r="A73" s="27">
        <v>47</v>
      </c>
      <c r="B73" s="27" t="s">
        <v>186</v>
      </c>
      <c r="C73" s="27" t="s">
        <v>38</v>
      </c>
      <c r="D73" s="36" t="s">
        <v>192</v>
      </c>
      <c r="E73" s="34">
        <v>3000000</v>
      </c>
      <c r="F73" s="31">
        <v>45218</v>
      </c>
      <c r="G73" s="27" t="s">
        <v>194</v>
      </c>
      <c r="H73" s="32">
        <v>45218</v>
      </c>
      <c r="I73" s="27" t="s">
        <v>193</v>
      </c>
      <c r="J73" s="27" t="s">
        <v>256</v>
      </c>
      <c r="K73" s="34">
        <f aca="true" t="shared" si="0" ref="K73:K78">250000*12</f>
        <v>3000000</v>
      </c>
      <c r="IH73" s="8"/>
    </row>
    <row r="74" spans="1:11" s="33" customFormat="1" ht="25.5">
      <c r="A74" s="27">
        <v>47</v>
      </c>
      <c r="B74" s="27" t="s">
        <v>186</v>
      </c>
      <c r="C74" s="27" t="s">
        <v>38</v>
      </c>
      <c r="D74" s="36" t="s">
        <v>195</v>
      </c>
      <c r="E74" s="34">
        <v>3000000</v>
      </c>
      <c r="F74" s="31">
        <v>45218</v>
      </c>
      <c r="G74" s="27" t="s">
        <v>197</v>
      </c>
      <c r="H74" s="32">
        <v>45218</v>
      </c>
      <c r="I74" s="27" t="s">
        <v>196</v>
      </c>
      <c r="J74" s="27" t="s">
        <v>256</v>
      </c>
      <c r="K74" s="34">
        <f t="shared" si="0"/>
        <v>3000000</v>
      </c>
    </row>
    <row r="75" spans="1:242" s="8" customFormat="1" ht="25.5">
      <c r="A75" s="27">
        <v>47</v>
      </c>
      <c r="B75" s="27" t="s">
        <v>186</v>
      </c>
      <c r="C75" s="27" t="s">
        <v>38</v>
      </c>
      <c r="D75" s="36" t="s">
        <v>198</v>
      </c>
      <c r="E75" s="34">
        <v>3000000</v>
      </c>
      <c r="F75" s="11">
        <v>45222</v>
      </c>
      <c r="G75" s="27" t="s">
        <v>200</v>
      </c>
      <c r="H75" s="11">
        <v>45222</v>
      </c>
      <c r="I75" s="27" t="s">
        <v>199</v>
      </c>
      <c r="J75" s="27" t="s">
        <v>256</v>
      </c>
      <c r="K75" s="34">
        <f t="shared" si="0"/>
        <v>3000000</v>
      </c>
      <c r="IH75" s="38" t="s">
        <v>11</v>
      </c>
    </row>
    <row r="76" spans="1:11" s="8" customFormat="1" ht="28.5">
      <c r="A76" s="27">
        <v>47</v>
      </c>
      <c r="B76" s="27" t="s">
        <v>186</v>
      </c>
      <c r="C76" s="27" t="s">
        <v>38</v>
      </c>
      <c r="D76" s="36" t="s">
        <v>201</v>
      </c>
      <c r="E76" s="34">
        <v>3000000</v>
      </c>
      <c r="F76" s="11">
        <v>45222</v>
      </c>
      <c r="G76" s="27" t="s">
        <v>203</v>
      </c>
      <c r="H76" s="11">
        <v>45222</v>
      </c>
      <c r="I76" s="27" t="s">
        <v>202</v>
      </c>
      <c r="J76" s="27" t="s">
        <v>256</v>
      </c>
      <c r="K76" s="34">
        <f t="shared" si="0"/>
        <v>3000000</v>
      </c>
    </row>
    <row r="77" spans="1:242" s="8" customFormat="1" ht="25.5">
      <c r="A77" s="27">
        <v>47</v>
      </c>
      <c r="B77" s="27" t="s">
        <v>186</v>
      </c>
      <c r="C77" s="27" t="s">
        <v>38</v>
      </c>
      <c r="D77" s="25" t="s">
        <v>204</v>
      </c>
      <c r="E77" s="34">
        <v>3000000</v>
      </c>
      <c r="F77" s="11">
        <v>45219</v>
      </c>
      <c r="G77" s="27" t="s">
        <v>206</v>
      </c>
      <c r="H77" s="11">
        <v>45219</v>
      </c>
      <c r="I77" s="27" t="s">
        <v>205</v>
      </c>
      <c r="J77" s="27" t="s">
        <v>256</v>
      </c>
      <c r="K77" s="34">
        <f t="shared" si="0"/>
        <v>3000000</v>
      </c>
      <c r="IH77" s="38" t="s">
        <v>12</v>
      </c>
    </row>
    <row r="78" spans="1:11" s="8" customFormat="1" ht="25.5">
      <c r="A78" s="27">
        <v>47</v>
      </c>
      <c r="B78" s="27" t="s">
        <v>186</v>
      </c>
      <c r="C78" s="27" t="s">
        <v>38</v>
      </c>
      <c r="D78" s="25" t="s">
        <v>207</v>
      </c>
      <c r="E78" s="34">
        <v>3000000</v>
      </c>
      <c r="F78" s="11">
        <v>45244</v>
      </c>
      <c r="G78" s="27" t="s">
        <v>209</v>
      </c>
      <c r="H78" s="11">
        <v>45244</v>
      </c>
      <c r="I78" s="27" t="s">
        <v>208</v>
      </c>
      <c r="J78" s="27" t="s">
        <v>256</v>
      </c>
      <c r="K78" s="34">
        <f t="shared" si="0"/>
        <v>3000000</v>
      </c>
    </row>
    <row r="79" spans="1:11" s="33" customFormat="1" ht="28.5">
      <c r="A79" s="27">
        <v>54</v>
      </c>
      <c r="B79" s="27" t="s">
        <v>210</v>
      </c>
      <c r="C79" s="27" t="s">
        <v>38</v>
      </c>
      <c r="D79" s="35" t="s">
        <v>211</v>
      </c>
      <c r="E79" s="34">
        <v>3200000</v>
      </c>
      <c r="F79" s="32">
        <v>45331</v>
      </c>
      <c r="G79" s="27" t="s">
        <v>213</v>
      </c>
      <c r="H79" s="32">
        <v>45331</v>
      </c>
      <c r="I79" s="27" t="s">
        <v>212</v>
      </c>
      <c r="J79" s="27" t="s">
        <v>256</v>
      </c>
      <c r="K79" s="34">
        <v>3200000</v>
      </c>
    </row>
    <row r="80" spans="1:11" s="33" customFormat="1" ht="28.5">
      <c r="A80" s="27">
        <v>22</v>
      </c>
      <c r="B80" s="27" t="s">
        <v>214</v>
      </c>
      <c r="C80" s="59" t="s">
        <v>163</v>
      </c>
      <c r="D80" s="35" t="s">
        <v>215</v>
      </c>
      <c r="E80" s="34">
        <v>11200000</v>
      </c>
      <c r="F80" s="32">
        <v>45264</v>
      </c>
      <c r="G80" s="27"/>
      <c r="H80" s="64">
        <v>45264</v>
      </c>
      <c r="I80" s="59" t="s">
        <v>216</v>
      </c>
      <c r="J80" s="27" t="s">
        <v>256</v>
      </c>
      <c r="K80" s="34">
        <v>11200000</v>
      </c>
    </row>
    <row r="81" spans="1:11" s="33" customFormat="1" ht="28.5">
      <c r="A81" s="27">
        <v>22</v>
      </c>
      <c r="B81" s="27" t="s">
        <v>214</v>
      </c>
      <c r="C81" s="59"/>
      <c r="D81" s="36" t="s">
        <v>217</v>
      </c>
      <c r="E81" s="34">
        <v>10200000</v>
      </c>
      <c r="F81" s="31">
        <v>45264</v>
      </c>
      <c r="G81" s="27"/>
      <c r="H81" s="64"/>
      <c r="I81" s="59"/>
      <c r="J81" s="27" t="s">
        <v>256</v>
      </c>
      <c r="K81" s="34">
        <v>10200000</v>
      </c>
    </row>
    <row r="82" spans="1:242" s="33" customFormat="1" ht="51">
      <c r="A82" s="27">
        <v>23</v>
      </c>
      <c r="B82" s="27" t="s">
        <v>214</v>
      </c>
      <c r="C82" s="27" t="s">
        <v>156</v>
      </c>
      <c r="D82" s="36" t="s">
        <v>218</v>
      </c>
      <c r="E82" s="34">
        <v>2200000</v>
      </c>
      <c r="F82" s="31">
        <v>45309</v>
      </c>
      <c r="G82" s="27" t="s">
        <v>220</v>
      </c>
      <c r="H82" s="32">
        <v>45309</v>
      </c>
      <c r="I82" s="27" t="s">
        <v>219</v>
      </c>
      <c r="J82" s="27" t="s">
        <v>256</v>
      </c>
      <c r="K82" s="34">
        <v>2200000</v>
      </c>
      <c r="IH82" s="8"/>
    </row>
    <row r="83" spans="1:11" s="33" customFormat="1" ht="51">
      <c r="A83" s="27">
        <v>23</v>
      </c>
      <c r="B83" s="27" t="s">
        <v>214</v>
      </c>
      <c r="C83" s="27" t="s">
        <v>156</v>
      </c>
      <c r="D83" s="36" t="s">
        <v>221</v>
      </c>
      <c r="E83" s="34">
        <v>2200000</v>
      </c>
      <c r="F83" s="31">
        <v>45309</v>
      </c>
      <c r="G83" s="27" t="s">
        <v>220</v>
      </c>
      <c r="H83" s="32">
        <v>45309</v>
      </c>
      <c r="I83" s="27" t="s">
        <v>222</v>
      </c>
      <c r="J83" s="27" t="s">
        <v>256</v>
      </c>
      <c r="K83" s="34">
        <f>367000*5+365000</f>
        <v>2200000</v>
      </c>
    </row>
    <row r="84" spans="1:11" s="33" customFormat="1" ht="228">
      <c r="A84" s="27">
        <v>64</v>
      </c>
      <c r="B84" s="27" t="s">
        <v>223</v>
      </c>
      <c r="C84" s="27" t="s">
        <v>163</v>
      </c>
      <c r="D84" s="35" t="s">
        <v>224</v>
      </c>
      <c r="E84" s="34">
        <f>7317*823.5</f>
        <v>6025549.5</v>
      </c>
      <c r="F84" s="32">
        <v>45280</v>
      </c>
      <c r="G84" s="27" t="s">
        <v>226</v>
      </c>
      <c r="H84" s="32">
        <v>45281</v>
      </c>
      <c r="I84" s="27" t="s">
        <v>225</v>
      </c>
      <c r="J84" s="27" t="s">
        <v>255</v>
      </c>
      <c r="K84" s="34">
        <v>7317</v>
      </c>
    </row>
    <row r="85" spans="1:11" s="33" customFormat="1" ht="28.5">
      <c r="A85" s="27">
        <v>64</v>
      </c>
      <c r="B85" s="27" t="s">
        <v>223</v>
      </c>
      <c r="C85" s="27" t="s">
        <v>163</v>
      </c>
      <c r="D85" s="36" t="s">
        <v>227</v>
      </c>
      <c r="E85" s="34">
        <v>23760000</v>
      </c>
      <c r="F85" s="31">
        <v>45280</v>
      </c>
      <c r="G85" s="27" t="s">
        <v>229</v>
      </c>
      <c r="H85" s="32">
        <v>45281</v>
      </c>
      <c r="I85" s="27" t="s">
        <v>228</v>
      </c>
      <c r="J85" s="27" t="s">
        <v>256</v>
      </c>
      <c r="K85" s="34">
        <v>23760000</v>
      </c>
    </row>
    <row r="86" spans="1:242" s="33" customFormat="1" ht="14.25">
      <c r="A86" s="59">
        <v>70</v>
      </c>
      <c r="B86" s="59" t="s">
        <v>230</v>
      </c>
      <c r="C86" s="59" t="s">
        <v>264</v>
      </c>
      <c r="D86" s="58" t="s">
        <v>231</v>
      </c>
      <c r="E86" s="34">
        <v>979540</v>
      </c>
      <c r="F86" s="61">
        <v>45244</v>
      </c>
      <c r="G86" s="59" t="s">
        <v>233</v>
      </c>
      <c r="H86" s="61">
        <v>45244</v>
      </c>
      <c r="I86" s="59" t="s">
        <v>232</v>
      </c>
      <c r="J86" s="27" t="s">
        <v>256</v>
      </c>
      <c r="K86" s="34">
        <f>E86</f>
        <v>979540</v>
      </c>
      <c r="IH86" s="8"/>
    </row>
    <row r="87" spans="1:11" s="8" customFormat="1" ht="45">
      <c r="A87" s="59"/>
      <c r="B87" s="59"/>
      <c r="C87" s="59"/>
      <c r="D87" s="40" t="s">
        <v>234</v>
      </c>
      <c r="E87" s="9">
        <v>895202</v>
      </c>
      <c r="F87" s="61"/>
      <c r="G87" s="59"/>
      <c r="H87" s="61"/>
      <c r="I87" s="59"/>
      <c r="J87" s="27" t="s">
        <v>256</v>
      </c>
      <c r="K87" s="34">
        <f>E87</f>
        <v>895202</v>
      </c>
    </row>
    <row r="88" spans="1:11" s="8" customFormat="1" ht="60">
      <c r="A88" s="10">
        <v>70</v>
      </c>
      <c r="B88" s="10" t="s">
        <v>230</v>
      </c>
      <c r="C88" s="27" t="s">
        <v>264</v>
      </c>
      <c r="D88" s="40" t="s">
        <v>235</v>
      </c>
      <c r="E88" s="9">
        <v>10450000</v>
      </c>
      <c r="F88" s="11">
        <v>45254</v>
      </c>
      <c r="G88" s="10" t="s">
        <v>237</v>
      </c>
      <c r="H88" s="17">
        <v>45254</v>
      </c>
      <c r="I88" s="10" t="s">
        <v>236</v>
      </c>
      <c r="J88" s="27" t="s">
        <v>256</v>
      </c>
      <c r="K88" s="34">
        <v>10450000</v>
      </c>
    </row>
    <row r="89" spans="1:11" s="8" customFormat="1" ht="15">
      <c r="A89" s="60">
        <v>70</v>
      </c>
      <c r="B89" s="59" t="s">
        <v>230</v>
      </c>
      <c r="C89" s="60" t="s">
        <v>264</v>
      </c>
      <c r="D89" s="25" t="s">
        <v>238</v>
      </c>
      <c r="E89" s="9">
        <f>12642.5*373</f>
        <v>4715652.5</v>
      </c>
      <c r="F89" s="61" t="s">
        <v>240</v>
      </c>
      <c r="G89" s="59" t="s">
        <v>241</v>
      </c>
      <c r="H89" s="63">
        <v>45254</v>
      </c>
      <c r="I89" s="59" t="s">
        <v>239</v>
      </c>
      <c r="J89" s="27" t="s">
        <v>255</v>
      </c>
      <c r="K89" s="9">
        <v>12642.5</v>
      </c>
    </row>
    <row r="90" spans="1:11" s="8" customFormat="1" ht="15">
      <c r="A90" s="60"/>
      <c r="B90" s="59"/>
      <c r="C90" s="60"/>
      <c r="D90" s="25" t="s">
        <v>242</v>
      </c>
      <c r="E90" s="9">
        <f>12964.56*373</f>
        <v>4835780.88</v>
      </c>
      <c r="F90" s="61"/>
      <c r="G90" s="60"/>
      <c r="H90" s="63"/>
      <c r="I90" s="59"/>
      <c r="J90" s="27" t="s">
        <v>255</v>
      </c>
      <c r="K90" s="9">
        <v>12964.56</v>
      </c>
    </row>
    <row r="91" spans="1:11" s="8" customFormat="1" ht="15">
      <c r="A91" s="60"/>
      <c r="B91" s="59"/>
      <c r="C91" s="60"/>
      <c r="D91" s="25" t="s">
        <v>243</v>
      </c>
      <c r="E91" s="9">
        <f>5521*373</f>
        <v>2059333</v>
      </c>
      <c r="F91" s="61"/>
      <c r="G91" s="60"/>
      <c r="H91" s="63"/>
      <c r="I91" s="59"/>
      <c r="J91" s="27" t="s">
        <v>255</v>
      </c>
      <c r="K91" s="9">
        <v>5521</v>
      </c>
    </row>
    <row r="92" spans="1:11" s="8" customFormat="1" ht="25.5">
      <c r="A92" s="10">
        <v>70</v>
      </c>
      <c r="B92" s="10" t="s">
        <v>230</v>
      </c>
      <c r="C92" s="27" t="s">
        <v>264</v>
      </c>
      <c r="D92" s="25" t="s">
        <v>244</v>
      </c>
      <c r="E92" s="9">
        <v>2680000</v>
      </c>
      <c r="F92" s="11">
        <v>45264</v>
      </c>
      <c r="G92" s="10" t="s">
        <v>246</v>
      </c>
      <c r="H92" s="17">
        <v>45264</v>
      </c>
      <c r="I92" s="10" t="s">
        <v>245</v>
      </c>
      <c r="J92" s="27" t="s">
        <v>256</v>
      </c>
      <c r="K92" s="34">
        <v>2680000</v>
      </c>
    </row>
    <row r="93" spans="1:11" s="8" customFormat="1" ht="25.5">
      <c r="A93" s="10">
        <v>70</v>
      </c>
      <c r="B93" s="10" t="s">
        <v>230</v>
      </c>
      <c r="C93" s="27" t="s">
        <v>264</v>
      </c>
      <c r="D93" s="25" t="s">
        <v>247</v>
      </c>
      <c r="E93" s="9">
        <f>5292*824</f>
        <v>4360608</v>
      </c>
      <c r="F93" s="11">
        <v>45281</v>
      </c>
      <c r="G93" s="10" t="s">
        <v>249</v>
      </c>
      <c r="H93" s="11">
        <v>45281</v>
      </c>
      <c r="I93" s="10" t="s">
        <v>248</v>
      </c>
      <c r="J93" s="27" t="s">
        <v>255</v>
      </c>
      <c r="K93" s="9">
        <v>5292</v>
      </c>
    </row>
    <row r="94" spans="1:11" s="8" customFormat="1" ht="25.5">
      <c r="A94" s="44">
        <v>70</v>
      </c>
      <c r="B94" s="44" t="s">
        <v>230</v>
      </c>
      <c r="C94" s="48" t="s">
        <v>163</v>
      </c>
      <c r="D94" s="45" t="s">
        <v>250</v>
      </c>
      <c r="E94" s="46">
        <v>5750000</v>
      </c>
      <c r="F94" s="47" t="s">
        <v>252</v>
      </c>
      <c r="G94" s="44" t="s">
        <v>253</v>
      </c>
      <c r="H94" s="47" t="s">
        <v>252</v>
      </c>
      <c r="I94" s="44" t="s">
        <v>251</v>
      </c>
      <c r="J94" s="48" t="s">
        <v>256</v>
      </c>
      <c r="K94" s="42">
        <v>5750000</v>
      </c>
    </row>
    <row r="95" spans="7:11" s="8" customFormat="1" ht="12.75">
      <c r="G95" s="21"/>
      <c r="H95" s="22"/>
      <c r="I95" s="23"/>
      <c r="J95" s="23"/>
      <c r="K95" s="24"/>
    </row>
  </sheetData>
  <sheetProtection/>
  <autoFilter ref="A5:K94"/>
  <mergeCells count="58">
    <mergeCell ref="A19:A21"/>
    <mergeCell ref="B19:B21"/>
    <mergeCell ref="C19:C21"/>
    <mergeCell ref="E19:E21"/>
    <mergeCell ref="H4:K4"/>
    <mergeCell ref="H34:H40"/>
    <mergeCell ref="I34:I40"/>
    <mergeCell ref="K34:K40"/>
    <mergeCell ref="F34:F40"/>
    <mergeCell ref="F19:F21"/>
    <mergeCell ref="G19:G21"/>
    <mergeCell ref="H19:H21"/>
    <mergeCell ref="I19:I21"/>
    <mergeCell ref="K19:K21"/>
    <mergeCell ref="I41:I48"/>
    <mergeCell ref="K41:K48"/>
    <mergeCell ref="A41:A48"/>
    <mergeCell ref="B41:B48"/>
    <mergeCell ref="C41:C48"/>
    <mergeCell ref="E41:E48"/>
    <mergeCell ref="F41:F48"/>
    <mergeCell ref="G41:G48"/>
    <mergeCell ref="K54:K57"/>
    <mergeCell ref="A54:A57"/>
    <mergeCell ref="B54:B57"/>
    <mergeCell ref="C54:C57"/>
    <mergeCell ref="E54:E57"/>
    <mergeCell ref="F54:F57"/>
    <mergeCell ref="G54:G57"/>
    <mergeCell ref="H54:H57"/>
    <mergeCell ref="I54:I57"/>
    <mergeCell ref="A34:A40"/>
    <mergeCell ref="H89:H91"/>
    <mergeCell ref="I89:I91"/>
    <mergeCell ref="H86:H87"/>
    <mergeCell ref="I86:I87"/>
    <mergeCell ref="A86:A87"/>
    <mergeCell ref="B86:B87"/>
    <mergeCell ref="H80:H81"/>
    <mergeCell ref="I80:I81"/>
    <mergeCell ref="H41:H48"/>
    <mergeCell ref="C86:C87"/>
    <mergeCell ref="F86:F87"/>
    <mergeCell ref="G86:G87"/>
    <mergeCell ref="B34:B40"/>
    <mergeCell ref="C34:C40"/>
    <mergeCell ref="E34:E40"/>
    <mergeCell ref="G34:G40"/>
    <mergeCell ref="J54:J57"/>
    <mergeCell ref="J41:J48"/>
    <mergeCell ref="J34:J40"/>
    <mergeCell ref="J19:J21"/>
    <mergeCell ref="A89:A91"/>
    <mergeCell ref="B89:B91"/>
    <mergeCell ref="C89:C91"/>
    <mergeCell ref="F89:F91"/>
    <mergeCell ref="G89:G91"/>
    <mergeCell ref="C80:C81"/>
  </mergeCells>
  <printOptions horizontalCentered="1"/>
  <pageMargins left="0.5905511811023623" right="0.5905511811023623" top="0.5905511811023623" bottom="0.26" header="0" footer="0"/>
  <pageSetup fitToHeight="2" fitToWidth="1" horizontalDpi="1200" verticalDpi="1200" orientation="landscape" r:id="rId1"/>
  <headerFooter alignWithMargins="0">
    <oddFooter>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pcabo</dc:creator>
  <cp:keywords/>
  <dc:description/>
  <cp:lastModifiedBy>Administrador</cp:lastModifiedBy>
  <cp:lastPrinted>2018-06-05T18:10:28Z</cp:lastPrinted>
  <dcterms:created xsi:type="dcterms:W3CDTF">2004-08-23T19:05:12Z</dcterms:created>
  <dcterms:modified xsi:type="dcterms:W3CDTF">2024-04-23T16:11:29Z</dcterms:modified>
  <cp:category/>
  <cp:version/>
  <cp:contentType/>
  <cp:contentStatus/>
</cp:coreProperties>
</file>